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7140" windowWidth="18315" windowHeight="8250" tabRatio="756" firstSheet="1" activeTab="15"/>
  </bookViews>
  <sheets>
    <sheet name="หน่วยบริการ" sheetId="24" r:id="rId1"/>
    <sheet name="จ57" sheetId="9" r:id="rId2"/>
    <sheet name="จ58" sheetId="10" r:id="rId3"/>
    <sheet name="จ59" sheetId="11" r:id="rId4"/>
    <sheet name="จ60" sheetId="12" r:id="rId5"/>
    <sheet name="จ61" sheetId="49" r:id="rId6"/>
    <sheet name="จ62" sheetId="50" r:id="rId7"/>
    <sheet name="dataอยุธยา" sheetId="1" r:id="rId8"/>
    <sheet name="Sheet1" sheetId="48" r:id="rId9"/>
    <sheet name="อยุธยา2" sheetId="46" r:id="rId10"/>
    <sheet name="จังหวัด" sheetId="14" r:id="rId11"/>
    <sheet name="รวมทั้งปี" sheetId="2" r:id="rId12"/>
    <sheet name="เขต4 ใน-นอก" sheetId="47" r:id="rId13"/>
    <sheet name="เขต4" sheetId="22" r:id="rId14"/>
    <sheet name="วิเคราะห์รายงาน" sheetId="17" r:id="rId15"/>
    <sheet name="นำเสนอกวป" sheetId="16" r:id="rId16"/>
  </sheets>
  <definedNames>
    <definedName name="_xlnm.Print_Titles" localSheetId="0">หน่วยบริการ!$1:$1</definedName>
  </definedNames>
  <calcPr calcId="144525"/>
</workbook>
</file>

<file path=xl/calcChain.xml><?xml version="1.0" encoding="utf-8"?>
<calcChain xmlns="http://schemas.openxmlformats.org/spreadsheetml/2006/main">
  <c r="V5" i="17" l="1"/>
  <c r="Z5" i="17" l="1"/>
  <c r="D16" i="50" l="1"/>
  <c r="G14" i="16" s="1"/>
  <c r="D15" i="50"/>
  <c r="G13" i="16" s="1"/>
  <c r="D14" i="50"/>
  <c r="G12" i="16" s="1"/>
  <c r="D13" i="50"/>
  <c r="G11" i="16" s="1"/>
  <c r="D12" i="50"/>
  <c r="G10" i="16" s="1"/>
  <c r="D11" i="50"/>
  <c r="G9" i="16" s="1"/>
  <c r="D10" i="50"/>
  <c r="G8" i="16" s="1"/>
  <c r="D9" i="50"/>
  <c r="G7" i="16" s="1"/>
  <c r="D8" i="50"/>
  <c r="G6" i="16" s="1"/>
  <c r="D7" i="50"/>
  <c r="G5" i="16" s="1"/>
  <c r="D6" i="50"/>
  <c r="D5" i="50"/>
  <c r="G3" i="16" s="1"/>
  <c r="C16" i="50"/>
  <c r="C15" i="50"/>
  <c r="C14" i="50"/>
  <c r="C13" i="50"/>
  <c r="C12" i="50"/>
  <c r="C11" i="50"/>
  <c r="C10" i="50"/>
  <c r="C9" i="50"/>
  <c r="C8" i="50"/>
  <c r="C7" i="50"/>
  <c r="C6" i="50"/>
  <c r="C5" i="50"/>
  <c r="B16" i="50"/>
  <c r="B15" i="50"/>
  <c r="B14" i="50"/>
  <c r="B13" i="50"/>
  <c r="B12" i="50"/>
  <c r="B11" i="50"/>
  <c r="B10" i="50"/>
  <c r="B9" i="50"/>
  <c r="B8" i="50"/>
  <c r="B7" i="50"/>
  <c r="B6" i="50"/>
  <c r="B5" i="50"/>
  <c r="D44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8" i="17"/>
  <c r="C17" i="50" l="1"/>
  <c r="D17" i="50"/>
  <c r="G15" i="16" s="1"/>
  <c r="B17" i="50"/>
  <c r="G4" i="16"/>
  <c r="T21" i="17"/>
  <c r="S21" i="17"/>
  <c r="R21" i="17"/>
  <c r="Q21" i="17"/>
  <c r="P21" i="17"/>
  <c r="O21" i="17"/>
  <c r="N21" i="17"/>
  <c r="M21" i="17"/>
  <c r="L21" i="17"/>
  <c r="K21" i="17"/>
  <c r="J21" i="17"/>
  <c r="I21" i="17"/>
  <c r="Y21" i="17" s="1"/>
  <c r="T20" i="17"/>
  <c r="S20" i="17"/>
  <c r="R20" i="17"/>
  <c r="Q20" i="17"/>
  <c r="P20" i="17"/>
  <c r="O20" i="17"/>
  <c r="N20" i="17"/>
  <c r="M20" i="17"/>
  <c r="L20" i="17"/>
  <c r="K20" i="17"/>
  <c r="J20" i="17"/>
  <c r="I20" i="17"/>
  <c r="Y20" i="17" s="1"/>
  <c r="T19" i="17"/>
  <c r="S19" i="17"/>
  <c r="R19" i="17"/>
  <c r="Q19" i="17"/>
  <c r="P19" i="17"/>
  <c r="O19" i="17"/>
  <c r="N19" i="17"/>
  <c r="M19" i="17"/>
  <c r="L19" i="17"/>
  <c r="K19" i="17"/>
  <c r="J19" i="17"/>
  <c r="I19" i="17"/>
  <c r="Y19" i="17" s="1"/>
  <c r="T18" i="17"/>
  <c r="S18" i="17"/>
  <c r="R18" i="17"/>
  <c r="Q18" i="17"/>
  <c r="P18" i="17"/>
  <c r="O18" i="17"/>
  <c r="N18" i="17"/>
  <c r="M18" i="17"/>
  <c r="L18" i="17"/>
  <c r="K18" i="17"/>
  <c r="J18" i="17"/>
  <c r="I18" i="17"/>
  <c r="Y18" i="17" s="1"/>
  <c r="T17" i="17"/>
  <c r="S17" i="17"/>
  <c r="R17" i="17"/>
  <c r="Q17" i="17"/>
  <c r="P17" i="17"/>
  <c r="O17" i="17"/>
  <c r="N17" i="17"/>
  <c r="M17" i="17"/>
  <c r="L17" i="17"/>
  <c r="K17" i="17"/>
  <c r="J17" i="17"/>
  <c r="I17" i="17"/>
  <c r="Y17" i="17" s="1"/>
  <c r="T16" i="17"/>
  <c r="S16" i="17"/>
  <c r="R16" i="17"/>
  <c r="Q16" i="17"/>
  <c r="P16" i="17"/>
  <c r="O16" i="17"/>
  <c r="N16" i="17"/>
  <c r="M16" i="17"/>
  <c r="L16" i="17"/>
  <c r="K16" i="17"/>
  <c r="J16" i="17"/>
  <c r="I16" i="17"/>
  <c r="Y16" i="17" s="1"/>
  <c r="T15" i="17"/>
  <c r="S15" i="17"/>
  <c r="R15" i="17"/>
  <c r="Q15" i="17"/>
  <c r="P15" i="17"/>
  <c r="O15" i="17"/>
  <c r="N15" i="17"/>
  <c r="M15" i="17"/>
  <c r="L15" i="17"/>
  <c r="K15" i="17"/>
  <c r="J15" i="17"/>
  <c r="I15" i="17"/>
  <c r="Y15" i="17" s="1"/>
  <c r="T14" i="17"/>
  <c r="S14" i="17"/>
  <c r="R14" i="17"/>
  <c r="Q14" i="17"/>
  <c r="P14" i="17"/>
  <c r="O14" i="17"/>
  <c r="N14" i="17"/>
  <c r="M14" i="17"/>
  <c r="L14" i="17"/>
  <c r="K14" i="17"/>
  <c r="J14" i="17"/>
  <c r="I14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Y13" i="17" s="1"/>
  <c r="T12" i="17"/>
  <c r="S12" i="17"/>
  <c r="R12" i="17"/>
  <c r="Q12" i="17"/>
  <c r="P12" i="17"/>
  <c r="O12" i="17"/>
  <c r="N12" i="17"/>
  <c r="M12" i="17"/>
  <c r="L12" i="17"/>
  <c r="K12" i="17"/>
  <c r="J12" i="17"/>
  <c r="I12" i="17"/>
  <c r="Y12" i="17" s="1"/>
  <c r="T11" i="17"/>
  <c r="S11" i="17"/>
  <c r="R11" i="17"/>
  <c r="Q11" i="17"/>
  <c r="P11" i="17"/>
  <c r="O11" i="17"/>
  <c r="N11" i="17"/>
  <c r="M11" i="17"/>
  <c r="L11" i="17"/>
  <c r="K11" i="17"/>
  <c r="J11" i="17"/>
  <c r="I11" i="17"/>
  <c r="Y11" i="17" s="1"/>
  <c r="T10" i="17"/>
  <c r="S10" i="17"/>
  <c r="R10" i="17"/>
  <c r="Q10" i="17"/>
  <c r="P10" i="17"/>
  <c r="O10" i="17"/>
  <c r="N10" i="17"/>
  <c r="M10" i="17"/>
  <c r="L10" i="17"/>
  <c r="K10" i="17"/>
  <c r="J10" i="17"/>
  <c r="I10" i="17"/>
  <c r="T9" i="17"/>
  <c r="S9" i="17"/>
  <c r="R9" i="17"/>
  <c r="Q9" i="17"/>
  <c r="P9" i="17"/>
  <c r="O9" i="17"/>
  <c r="N9" i="17"/>
  <c r="M9" i="17"/>
  <c r="L9" i="17"/>
  <c r="K9" i="17"/>
  <c r="J9" i="17"/>
  <c r="I9" i="17"/>
  <c r="Y9" i="17" s="1"/>
  <c r="T8" i="17"/>
  <c r="S8" i="17"/>
  <c r="R8" i="17"/>
  <c r="Q8" i="17"/>
  <c r="P8" i="17"/>
  <c r="O8" i="17"/>
  <c r="N8" i="17"/>
  <c r="M8" i="17"/>
  <c r="L8" i="17"/>
  <c r="K8" i="17"/>
  <c r="J8" i="17"/>
  <c r="I8" i="17"/>
  <c r="Y8" i="17" s="1"/>
  <c r="T7" i="17"/>
  <c r="S7" i="17"/>
  <c r="R7" i="17"/>
  <c r="Q7" i="17"/>
  <c r="P7" i="17"/>
  <c r="O7" i="17"/>
  <c r="N7" i="17"/>
  <c r="M7" i="17"/>
  <c r="L7" i="17"/>
  <c r="K7" i="17"/>
  <c r="J7" i="17"/>
  <c r="I7" i="17"/>
  <c r="Y7" i="17" s="1"/>
  <c r="T6" i="17"/>
  <c r="S6" i="17"/>
  <c r="R6" i="17"/>
  <c r="Q6" i="17"/>
  <c r="P6" i="17"/>
  <c r="O6" i="17"/>
  <c r="N6" i="17"/>
  <c r="M6" i="17"/>
  <c r="L6" i="17"/>
  <c r="K6" i="17"/>
  <c r="J6" i="17"/>
  <c r="I6" i="17"/>
  <c r="Y14" i="17" l="1"/>
  <c r="Y10" i="17"/>
  <c r="Y6" i="17"/>
  <c r="Z6" i="17" s="1"/>
  <c r="U21" i="17"/>
  <c r="V21" i="17" s="1"/>
  <c r="U20" i="17"/>
  <c r="V20" i="17" s="1"/>
  <c r="Z19" i="17"/>
  <c r="U19" i="17"/>
  <c r="V19" i="17" s="1"/>
  <c r="U18" i="17"/>
  <c r="V18" i="17" s="1"/>
  <c r="U17" i="17"/>
  <c r="V17" i="17" s="1"/>
  <c r="Z17" i="17"/>
  <c r="U16" i="17"/>
  <c r="V16" i="17" s="1"/>
  <c r="U15" i="17"/>
  <c r="V15" i="17" s="1"/>
  <c r="Z15" i="17"/>
  <c r="U14" i="17"/>
  <c r="V14" i="17" s="1"/>
  <c r="Z14" i="17"/>
  <c r="U13" i="17"/>
  <c r="V13" i="17" s="1"/>
  <c r="U12" i="17"/>
  <c r="V12" i="17" s="1"/>
  <c r="U11" i="17"/>
  <c r="V11" i="17" s="1"/>
  <c r="U10" i="17"/>
  <c r="V10" i="17" s="1"/>
  <c r="U9" i="17"/>
  <c r="V9" i="17" s="1"/>
  <c r="Z9" i="17"/>
  <c r="U8" i="17"/>
  <c r="V8" i="17" s="1"/>
  <c r="U7" i="17"/>
  <c r="V7" i="17" s="1"/>
  <c r="Z7" i="17"/>
  <c r="E28" i="17"/>
  <c r="U6" i="17"/>
  <c r="V6" i="17" s="1"/>
  <c r="Z21" i="17"/>
  <c r="Z18" i="17"/>
  <c r="Z16" i="17"/>
  <c r="Z13" i="17"/>
  <c r="Z12" i="17"/>
  <c r="Z11" i="17"/>
  <c r="Z10" i="17"/>
  <c r="Z8" i="17"/>
  <c r="Z20" i="17"/>
  <c r="C21" i="17"/>
  <c r="C43" i="17" s="1"/>
  <c r="C20" i="17"/>
  <c r="C42" i="17" s="1"/>
  <c r="C19" i="17"/>
  <c r="C41" i="17" s="1"/>
  <c r="C18" i="17"/>
  <c r="C40" i="17" s="1"/>
  <c r="C17" i="17"/>
  <c r="C39" i="17" s="1"/>
  <c r="C16" i="17"/>
  <c r="C38" i="17" s="1"/>
  <c r="C15" i="17"/>
  <c r="C37" i="17" s="1"/>
  <c r="C14" i="17"/>
  <c r="C36" i="17" s="1"/>
  <c r="C13" i="17"/>
  <c r="C35" i="17" s="1"/>
  <c r="C12" i="17"/>
  <c r="C34" i="17" s="1"/>
  <c r="C11" i="17"/>
  <c r="C33" i="17" s="1"/>
  <c r="C10" i="17"/>
  <c r="C32" i="17" s="1"/>
  <c r="C9" i="17"/>
  <c r="C31" i="17" s="1"/>
  <c r="C8" i="17"/>
  <c r="C30" i="17" s="1"/>
  <c r="C7" i="17"/>
  <c r="C29" i="17" s="1"/>
  <c r="C6" i="17"/>
  <c r="C28" i="17" s="1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 l="1"/>
  <c r="R23" i="2"/>
  <c r="B9" i="49"/>
  <c r="C9" i="49"/>
  <c r="D9" i="49"/>
  <c r="F7" i="14" s="1"/>
  <c r="F7" i="16" s="1"/>
  <c r="H7" i="16" s="1"/>
  <c r="B10" i="49"/>
  <c r="C10" i="49"/>
  <c r="D10" i="49"/>
  <c r="F8" i="14" s="1"/>
  <c r="F8" i="16" s="1"/>
  <c r="H8" i="16" s="1"/>
  <c r="B11" i="49"/>
  <c r="C11" i="49"/>
  <c r="D11" i="49"/>
  <c r="F9" i="14" s="1"/>
  <c r="F9" i="16" s="1"/>
  <c r="H9" i="16" s="1"/>
  <c r="B12" i="49"/>
  <c r="C12" i="49"/>
  <c r="D12" i="49"/>
  <c r="F10" i="14" s="1"/>
  <c r="F10" i="16" s="1"/>
  <c r="H10" i="16" s="1"/>
  <c r="B13" i="49"/>
  <c r="C13" i="49"/>
  <c r="D13" i="49"/>
  <c r="F11" i="14" s="1"/>
  <c r="F11" i="16" s="1"/>
  <c r="H11" i="16" s="1"/>
  <c r="B14" i="49"/>
  <c r="C14" i="49"/>
  <c r="D14" i="49"/>
  <c r="F12" i="14" s="1"/>
  <c r="F12" i="16" s="1"/>
  <c r="H12" i="16" s="1"/>
  <c r="B15" i="49"/>
  <c r="C15" i="49"/>
  <c r="D15" i="49"/>
  <c r="F13" i="14" s="1"/>
  <c r="F13" i="16" s="1"/>
  <c r="H13" i="16" s="1"/>
  <c r="B16" i="49"/>
  <c r="C16" i="49"/>
  <c r="D16" i="49"/>
  <c r="F14" i="14" s="1"/>
  <c r="F14" i="16" s="1"/>
  <c r="H14" i="16" s="1"/>
  <c r="B8" i="49"/>
  <c r="C8" i="49"/>
  <c r="D8" i="49"/>
  <c r="F6" i="14" s="1"/>
  <c r="F6" i="16" s="1"/>
  <c r="H6" i="16" s="1"/>
  <c r="B7" i="49"/>
  <c r="C7" i="49"/>
  <c r="D7" i="49"/>
  <c r="F5" i="14" s="1"/>
  <c r="F5" i="16" s="1"/>
  <c r="H5" i="16" s="1"/>
  <c r="B6" i="49"/>
  <c r="C6" i="49"/>
  <c r="D6" i="49"/>
  <c r="F4" i="14" s="1"/>
  <c r="F4" i="16" s="1"/>
  <c r="H4" i="16" s="1"/>
  <c r="D5" i="49"/>
  <c r="F3" i="14" s="1"/>
  <c r="F3" i="16" s="1"/>
  <c r="H3" i="16" s="1"/>
  <c r="C5" i="49"/>
  <c r="B5" i="49"/>
  <c r="H7" i="49"/>
  <c r="H6" i="49"/>
  <c r="H5" i="49"/>
  <c r="B5" i="12"/>
  <c r="K1" i="17"/>
  <c r="F15" i="14" l="1"/>
  <c r="F15" i="16"/>
  <c r="H15" i="16" s="1"/>
  <c r="B17" i="49"/>
  <c r="C17" i="49"/>
  <c r="D17" i="49"/>
  <c r="E40" i="17" l="1"/>
  <c r="E37" i="17"/>
  <c r="D6" i="17"/>
  <c r="E30" i="17"/>
  <c r="E29" i="17"/>
  <c r="E42" i="17"/>
  <c r="E43" i="17"/>
  <c r="E39" i="17"/>
  <c r="E38" i="17"/>
  <c r="E35" i="17"/>
  <c r="E34" i="17"/>
  <c r="E33" i="17"/>
  <c r="E32" i="17"/>
  <c r="E31" i="17"/>
  <c r="E36" i="17"/>
  <c r="E41" i="17"/>
  <c r="H28" i="17" l="1"/>
  <c r="G28" i="17"/>
  <c r="T22" i="17"/>
  <c r="S22" i="17" l="1"/>
  <c r="R22" i="17" l="1"/>
  <c r="Q22" i="17" l="1"/>
  <c r="P22" i="17" l="1"/>
  <c r="O22" i="17" l="1"/>
  <c r="A2" i="2"/>
  <c r="N22" i="17" l="1"/>
  <c r="B16" i="16"/>
  <c r="M22" i="17" l="1"/>
  <c r="L22" i="17" l="1"/>
  <c r="K6" i="16" s="1"/>
  <c r="C12" i="47"/>
  <c r="D12" i="47"/>
  <c r="E12" i="47"/>
  <c r="F12" i="47"/>
  <c r="G12" i="47"/>
  <c r="H12" i="47"/>
  <c r="I12" i="47"/>
  <c r="J12" i="47"/>
  <c r="K12" i="47"/>
  <c r="O12" i="47" s="1"/>
  <c r="L12" i="47"/>
  <c r="M12" i="47"/>
  <c r="C24" i="47"/>
  <c r="D24" i="47"/>
  <c r="E24" i="47"/>
  <c r="F24" i="47"/>
  <c r="G24" i="47"/>
  <c r="H24" i="47"/>
  <c r="I24" i="47"/>
  <c r="J24" i="47"/>
  <c r="K24" i="47"/>
  <c r="O24" i="47" s="1"/>
  <c r="L24" i="47"/>
  <c r="M24" i="47"/>
  <c r="B24" i="47"/>
  <c r="B12" i="47"/>
  <c r="C11" i="47"/>
  <c r="D11" i="47"/>
  <c r="E11" i="47"/>
  <c r="F11" i="47"/>
  <c r="G11" i="47"/>
  <c r="H11" i="47"/>
  <c r="I11" i="47"/>
  <c r="J11" i="47"/>
  <c r="K11" i="47"/>
  <c r="O11" i="47" s="1"/>
  <c r="L11" i="47"/>
  <c r="M11" i="47"/>
  <c r="C23" i="47"/>
  <c r="D23" i="47"/>
  <c r="E23" i="47"/>
  <c r="F23" i="47"/>
  <c r="G23" i="47"/>
  <c r="H23" i="47"/>
  <c r="I23" i="47"/>
  <c r="J23" i="47"/>
  <c r="K23" i="47"/>
  <c r="O23" i="47" s="1"/>
  <c r="L23" i="47"/>
  <c r="M23" i="47"/>
  <c r="B23" i="47"/>
  <c r="B11" i="47"/>
  <c r="C10" i="47"/>
  <c r="D10" i="47"/>
  <c r="E10" i="47"/>
  <c r="F10" i="47"/>
  <c r="G10" i="47"/>
  <c r="H10" i="47"/>
  <c r="I10" i="47"/>
  <c r="J10" i="47"/>
  <c r="K10" i="47"/>
  <c r="O10" i="47" s="1"/>
  <c r="L10" i="47"/>
  <c r="M10" i="47"/>
  <c r="B10" i="47"/>
  <c r="C9" i="47"/>
  <c r="D9" i="47"/>
  <c r="E9" i="47"/>
  <c r="F9" i="47"/>
  <c r="G9" i="47"/>
  <c r="H9" i="47"/>
  <c r="I9" i="47"/>
  <c r="J9" i="47"/>
  <c r="K9" i="47"/>
  <c r="O9" i="47" s="1"/>
  <c r="L9" i="47"/>
  <c r="M9" i="47"/>
  <c r="C21" i="47"/>
  <c r="D21" i="47"/>
  <c r="E21" i="47"/>
  <c r="F21" i="47"/>
  <c r="G21" i="47"/>
  <c r="H21" i="47"/>
  <c r="I21" i="47"/>
  <c r="J21" i="47"/>
  <c r="K21" i="47"/>
  <c r="O21" i="47" s="1"/>
  <c r="L21" i="47"/>
  <c r="M21" i="47"/>
  <c r="B21" i="47"/>
  <c r="B9" i="47"/>
  <c r="C8" i="47"/>
  <c r="D8" i="47"/>
  <c r="E8" i="47"/>
  <c r="F8" i="47"/>
  <c r="G8" i="47"/>
  <c r="H8" i="47"/>
  <c r="I8" i="47"/>
  <c r="J8" i="47"/>
  <c r="K8" i="47"/>
  <c r="O8" i="47" s="1"/>
  <c r="L8" i="47"/>
  <c r="M8" i="47"/>
  <c r="B8" i="47"/>
  <c r="C7" i="47"/>
  <c r="D7" i="47"/>
  <c r="E7" i="47"/>
  <c r="F7" i="47"/>
  <c r="G7" i="47"/>
  <c r="H7" i="47"/>
  <c r="I7" i="47"/>
  <c r="J7" i="47"/>
  <c r="K7" i="47"/>
  <c r="O7" i="47" s="1"/>
  <c r="L7" i="47"/>
  <c r="M7" i="47"/>
  <c r="C19" i="47"/>
  <c r="D19" i="47"/>
  <c r="E19" i="47"/>
  <c r="F19" i="47"/>
  <c r="G19" i="47"/>
  <c r="H19" i="47"/>
  <c r="I19" i="47"/>
  <c r="J19" i="47"/>
  <c r="K19" i="47"/>
  <c r="O19" i="47" s="1"/>
  <c r="L19" i="47"/>
  <c r="M19" i="47"/>
  <c r="B19" i="47"/>
  <c r="B7" i="47"/>
  <c r="C6" i="47"/>
  <c r="D6" i="47"/>
  <c r="E6" i="47"/>
  <c r="F6" i="47"/>
  <c r="G6" i="47"/>
  <c r="H6" i="47"/>
  <c r="I6" i="47"/>
  <c r="J6" i="47"/>
  <c r="K6" i="47"/>
  <c r="O6" i="47" s="1"/>
  <c r="L6" i="47"/>
  <c r="M6" i="47"/>
  <c r="C18" i="47"/>
  <c r="D18" i="47"/>
  <c r="E18" i="47"/>
  <c r="F18" i="47"/>
  <c r="G18" i="47"/>
  <c r="H18" i="47"/>
  <c r="I18" i="47"/>
  <c r="J18" i="47"/>
  <c r="K18" i="47"/>
  <c r="O18" i="47" s="1"/>
  <c r="L18" i="47"/>
  <c r="M18" i="47"/>
  <c r="B18" i="47"/>
  <c r="B6" i="47"/>
  <c r="C17" i="47"/>
  <c r="D17" i="47"/>
  <c r="E17" i="47"/>
  <c r="F17" i="47"/>
  <c r="G17" i="47"/>
  <c r="H17" i="47"/>
  <c r="I17" i="47"/>
  <c r="J17" i="47"/>
  <c r="N17" i="47" s="1"/>
  <c r="K17" i="47"/>
  <c r="O17" i="47" s="1"/>
  <c r="L17" i="47"/>
  <c r="M17" i="47"/>
  <c r="B17" i="47"/>
  <c r="C5" i="47"/>
  <c r="D5" i="47"/>
  <c r="E5" i="47"/>
  <c r="F5" i="47"/>
  <c r="G5" i="47"/>
  <c r="H5" i="47"/>
  <c r="I5" i="47"/>
  <c r="J5" i="47"/>
  <c r="K5" i="47"/>
  <c r="O5" i="47" s="1"/>
  <c r="L5" i="47"/>
  <c r="M5" i="47"/>
  <c r="B5" i="47"/>
  <c r="N5" i="47" l="1"/>
  <c r="N18" i="47"/>
  <c r="N21" i="47"/>
  <c r="N23" i="47"/>
  <c r="N24" i="47"/>
  <c r="N6" i="47"/>
  <c r="N8" i="47"/>
  <c r="N9" i="47"/>
  <c r="N10" i="47"/>
  <c r="N11" i="47"/>
  <c r="N12" i="47"/>
  <c r="N19" i="47"/>
  <c r="N7" i="47"/>
  <c r="Q24" i="47"/>
  <c r="P24" i="47"/>
  <c r="Q12" i="47"/>
  <c r="P12" i="47"/>
  <c r="Q23" i="47"/>
  <c r="P23" i="47"/>
  <c r="Q11" i="47"/>
  <c r="P11" i="47"/>
  <c r="Q10" i="47"/>
  <c r="P10" i="47"/>
  <c r="P21" i="47"/>
  <c r="Q21" i="47"/>
  <c r="P9" i="47"/>
  <c r="Q9" i="47"/>
  <c r="Q8" i="47"/>
  <c r="P8" i="47"/>
  <c r="Q18" i="47"/>
  <c r="P18" i="47"/>
  <c r="Q6" i="47"/>
  <c r="P6" i="47"/>
  <c r="Q17" i="47"/>
  <c r="P17" i="47"/>
  <c r="Q5" i="47"/>
  <c r="P5" i="47"/>
  <c r="Q19" i="47"/>
  <c r="P19" i="47"/>
  <c r="Q7" i="47"/>
  <c r="P7" i="47"/>
  <c r="B6" i="46"/>
  <c r="C6" i="46"/>
  <c r="D6" i="46"/>
  <c r="D30" i="22" s="1"/>
  <c r="E6" i="46"/>
  <c r="E30" i="22" s="1"/>
  <c r="G6" i="46"/>
  <c r="H6" i="46"/>
  <c r="I6" i="46"/>
  <c r="H30" i="22" s="1"/>
  <c r="J6" i="46"/>
  <c r="I30" i="22" s="1"/>
  <c r="L6" i="46"/>
  <c r="M6" i="46"/>
  <c r="N6" i="46"/>
  <c r="L30" i="22" s="1"/>
  <c r="O6" i="46"/>
  <c r="M30" i="22" s="1"/>
  <c r="B7" i="46"/>
  <c r="C7" i="46"/>
  <c r="D7" i="46"/>
  <c r="D41" i="22" s="1"/>
  <c r="E7" i="46"/>
  <c r="E41" i="22" s="1"/>
  <c r="G7" i="46"/>
  <c r="H7" i="46"/>
  <c r="I7" i="46"/>
  <c r="H41" i="22" s="1"/>
  <c r="J7" i="46"/>
  <c r="I41" i="22" s="1"/>
  <c r="L7" i="46"/>
  <c r="M7" i="46"/>
  <c r="N7" i="46"/>
  <c r="L41" i="22" s="1"/>
  <c r="O7" i="46"/>
  <c r="M41" i="22" s="1"/>
  <c r="B8" i="46"/>
  <c r="C8" i="46"/>
  <c r="D8" i="46"/>
  <c r="E8" i="46"/>
  <c r="G8" i="46"/>
  <c r="H8" i="46"/>
  <c r="I8" i="46"/>
  <c r="J8" i="46"/>
  <c r="L8" i="46"/>
  <c r="M8" i="46"/>
  <c r="N8" i="46"/>
  <c r="O8" i="46"/>
  <c r="B9" i="46"/>
  <c r="C9" i="46"/>
  <c r="D9" i="46"/>
  <c r="E9" i="46"/>
  <c r="G9" i="46"/>
  <c r="H9" i="46"/>
  <c r="I9" i="46"/>
  <c r="J9" i="46"/>
  <c r="L9" i="46"/>
  <c r="M9" i="46"/>
  <c r="N9" i="46"/>
  <c r="O9" i="46"/>
  <c r="B10" i="46"/>
  <c r="C10" i="46"/>
  <c r="D10" i="46"/>
  <c r="E10" i="46"/>
  <c r="G10" i="46"/>
  <c r="H10" i="46"/>
  <c r="I10" i="46"/>
  <c r="J10" i="46"/>
  <c r="L10" i="46"/>
  <c r="M10" i="46"/>
  <c r="N10" i="46"/>
  <c r="O10" i="46"/>
  <c r="B11" i="46"/>
  <c r="C11" i="46"/>
  <c r="D11" i="46"/>
  <c r="E11" i="46"/>
  <c r="G11" i="46"/>
  <c r="H11" i="46"/>
  <c r="I11" i="46"/>
  <c r="J11" i="46"/>
  <c r="L11" i="46"/>
  <c r="M11" i="46"/>
  <c r="N11" i="46"/>
  <c r="O11" i="46"/>
  <c r="B12" i="46"/>
  <c r="C12" i="46"/>
  <c r="D12" i="46"/>
  <c r="E12" i="46"/>
  <c r="G12" i="46"/>
  <c r="H12" i="46"/>
  <c r="I12" i="46"/>
  <c r="J12" i="46"/>
  <c r="L12" i="46"/>
  <c r="M12" i="46"/>
  <c r="N12" i="46"/>
  <c r="O12" i="46"/>
  <c r="B13" i="46"/>
  <c r="C13" i="46"/>
  <c r="D13" i="46"/>
  <c r="E13" i="46"/>
  <c r="G13" i="46"/>
  <c r="H13" i="46"/>
  <c r="I13" i="46"/>
  <c r="J13" i="46"/>
  <c r="L13" i="46"/>
  <c r="M13" i="46"/>
  <c r="N13" i="46"/>
  <c r="O13" i="46"/>
  <c r="B14" i="46"/>
  <c r="C14" i="46"/>
  <c r="D14" i="46"/>
  <c r="E14" i="46"/>
  <c r="G14" i="46"/>
  <c r="H14" i="46"/>
  <c r="I14" i="46"/>
  <c r="J14" i="46"/>
  <c r="L14" i="46"/>
  <c r="M14" i="46"/>
  <c r="N14" i="46"/>
  <c r="O14" i="46"/>
  <c r="B15" i="46"/>
  <c r="C15" i="46"/>
  <c r="D15" i="46"/>
  <c r="E15" i="46"/>
  <c r="G15" i="46"/>
  <c r="H15" i="46"/>
  <c r="I15" i="46"/>
  <c r="J15" i="46"/>
  <c r="L15" i="46"/>
  <c r="M15" i="46"/>
  <c r="N15" i="46"/>
  <c r="O15" i="46"/>
  <c r="B16" i="46"/>
  <c r="C16" i="46"/>
  <c r="D16" i="46"/>
  <c r="E16" i="46"/>
  <c r="G16" i="46"/>
  <c r="H16" i="46"/>
  <c r="I16" i="46"/>
  <c r="J16" i="46"/>
  <c r="L16" i="46"/>
  <c r="M16" i="46"/>
  <c r="N16" i="46"/>
  <c r="O16" i="46"/>
  <c r="B17" i="46"/>
  <c r="C17" i="46"/>
  <c r="D17" i="46"/>
  <c r="E17" i="46"/>
  <c r="G17" i="46"/>
  <c r="H17" i="46"/>
  <c r="I17" i="46"/>
  <c r="J17" i="46"/>
  <c r="L17" i="46"/>
  <c r="M17" i="46"/>
  <c r="N17" i="46"/>
  <c r="O17" i="46"/>
  <c r="C5" i="46"/>
  <c r="D5" i="46"/>
  <c r="D19" i="22" s="1"/>
  <c r="E5" i="46"/>
  <c r="E19" i="22" s="1"/>
  <c r="G5" i="46"/>
  <c r="H5" i="46"/>
  <c r="I5" i="46"/>
  <c r="H19" i="22" s="1"/>
  <c r="J5" i="46"/>
  <c r="I19" i="22" s="1"/>
  <c r="L5" i="46"/>
  <c r="M5" i="46"/>
  <c r="N5" i="46"/>
  <c r="L19" i="22" s="1"/>
  <c r="O5" i="46"/>
  <c r="M19" i="22" s="1"/>
  <c r="B5" i="46"/>
  <c r="C22" i="2"/>
  <c r="D22" i="2"/>
  <c r="E22" i="2"/>
  <c r="H22" i="2"/>
  <c r="I22" i="2"/>
  <c r="J22" i="2"/>
  <c r="K22" i="2"/>
  <c r="N22" i="2"/>
  <c r="O22" i="2"/>
  <c r="P22" i="2"/>
  <c r="Q22" i="2"/>
  <c r="T22" i="2"/>
  <c r="U22" i="2"/>
  <c r="V22" i="2"/>
  <c r="W22" i="2"/>
  <c r="B22" i="2"/>
  <c r="C21" i="2"/>
  <c r="D21" i="2"/>
  <c r="E21" i="2"/>
  <c r="H21" i="2"/>
  <c r="I21" i="2"/>
  <c r="J21" i="2"/>
  <c r="K21" i="2"/>
  <c r="N21" i="2"/>
  <c r="O21" i="2"/>
  <c r="P21" i="2"/>
  <c r="Q21" i="2"/>
  <c r="T21" i="2"/>
  <c r="U21" i="2"/>
  <c r="V21" i="2"/>
  <c r="W21" i="2"/>
  <c r="B21" i="2"/>
  <c r="C5" i="22"/>
  <c r="E5" i="22"/>
  <c r="F5" i="22"/>
  <c r="G5" i="22"/>
  <c r="H5" i="22"/>
  <c r="I5" i="22"/>
  <c r="J5" i="22"/>
  <c r="K5" i="22"/>
  <c r="O5" i="22" s="1"/>
  <c r="L5" i="22"/>
  <c r="M5" i="22"/>
  <c r="B5" i="22"/>
  <c r="H17" i="22"/>
  <c r="I17" i="22"/>
  <c r="L17" i="22"/>
  <c r="M17" i="22"/>
  <c r="D28" i="22"/>
  <c r="E28" i="22"/>
  <c r="H28" i="22"/>
  <c r="I28" i="22"/>
  <c r="L28" i="22"/>
  <c r="M28" i="22"/>
  <c r="D39" i="22"/>
  <c r="E39" i="22"/>
  <c r="H39" i="22"/>
  <c r="I39" i="22"/>
  <c r="L39" i="22"/>
  <c r="M39" i="22"/>
  <c r="K17" i="22" l="1"/>
  <c r="K19" i="22"/>
  <c r="N5" i="22"/>
  <c r="D5" i="22"/>
  <c r="P5" i="22" s="1"/>
  <c r="K28" i="22"/>
  <c r="K39" i="22"/>
  <c r="Q5" i="22"/>
  <c r="E17" i="22"/>
  <c r="D17" i="22"/>
  <c r="K41" i="22"/>
  <c r="K30" i="22"/>
  <c r="H6" i="12"/>
  <c r="H7" i="12"/>
  <c r="H5" i="12"/>
  <c r="C12" i="22" l="1"/>
  <c r="E12" i="22"/>
  <c r="F12" i="22"/>
  <c r="G12" i="22"/>
  <c r="H12" i="22"/>
  <c r="I12" i="22"/>
  <c r="J12" i="22"/>
  <c r="K12" i="22"/>
  <c r="O12" i="22" s="1"/>
  <c r="L12" i="22"/>
  <c r="M12" i="22"/>
  <c r="B12" i="22"/>
  <c r="D24" i="22"/>
  <c r="E24" i="22"/>
  <c r="H24" i="22"/>
  <c r="I24" i="22"/>
  <c r="L24" i="22"/>
  <c r="M24" i="22"/>
  <c r="D35" i="22"/>
  <c r="E35" i="22"/>
  <c r="H35" i="22"/>
  <c r="I35" i="22"/>
  <c r="L35" i="22"/>
  <c r="M35" i="22"/>
  <c r="K35" i="22" s="1"/>
  <c r="D46" i="22"/>
  <c r="E46" i="22"/>
  <c r="H46" i="22"/>
  <c r="I46" i="22"/>
  <c r="L46" i="22"/>
  <c r="M46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M45" i="22"/>
  <c r="L45" i="22"/>
  <c r="I45" i="22"/>
  <c r="H45" i="22"/>
  <c r="E45" i="22"/>
  <c r="D45" i="22"/>
  <c r="M34" i="22"/>
  <c r="L34" i="22"/>
  <c r="I34" i="22"/>
  <c r="H34" i="22"/>
  <c r="E34" i="22"/>
  <c r="D34" i="22"/>
  <c r="M23" i="22"/>
  <c r="L23" i="22"/>
  <c r="I23" i="22"/>
  <c r="H23" i="22"/>
  <c r="E23" i="22"/>
  <c r="D23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K9" i="22"/>
  <c r="J9" i="22"/>
  <c r="I9" i="22"/>
  <c r="H9" i="22"/>
  <c r="G9" i="22"/>
  <c r="F9" i="22"/>
  <c r="E9" i="22"/>
  <c r="D9" i="22"/>
  <c r="C9" i="22"/>
  <c r="B9" i="22"/>
  <c r="M43" i="22"/>
  <c r="L43" i="22"/>
  <c r="I43" i="22"/>
  <c r="H43" i="22"/>
  <c r="E43" i="22"/>
  <c r="D43" i="22"/>
  <c r="M32" i="22"/>
  <c r="L32" i="22"/>
  <c r="I32" i="22"/>
  <c r="H32" i="22"/>
  <c r="E32" i="22"/>
  <c r="D32" i="22"/>
  <c r="M21" i="22"/>
  <c r="L21" i="22"/>
  <c r="I21" i="22"/>
  <c r="H21" i="22"/>
  <c r="E21" i="22"/>
  <c r="D21" i="22"/>
  <c r="M8" i="22"/>
  <c r="L8" i="22"/>
  <c r="K8" i="22"/>
  <c r="J8" i="22"/>
  <c r="I8" i="22"/>
  <c r="H8" i="22"/>
  <c r="G8" i="22"/>
  <c r="F8" i="22"/>
  <c r="E8" i="22"/>
  <c r="D8" i="22"/>
  <c r="C8" i="22"/>
  <c r="B8" i="22"/>
  <c r="M42" i="22"/>
  <c r="L42" i="22"/>
  <c r="I42" i="22"/>
  <c r="H42" i="22"/>
  <c r="E42" i="22"/>
  <c r="D42" i="22"/>
  <c r="M31" i="22"/>
  <c r="L31" i="22"/>
  <c r="I31" i="22"/>
  <c r="H31" i="22"/>
  <c r="E31" i="22"/>
  <c r="D31" i="22"/>
  <c r="M20" i="22"/>
  <c r="L20" i="22"/>
  <c r="I20" i="22"/>
  <c r="H20" i="22"/>
  <c r="E20" i="22"/>
  <c r="D20" i="22"/>
  <c r="M6" i="22"/>
  <c r="L6" i="22"/>
  <c r="K6" i="22"/>
  <c r="J6" i="22"/>
  <c r="I6" i="22"/>
  <c r="H6" i="22"/>
  <c r="G6" i="22"/>
  <c r="F6" i="22"/>
  <c r="E6" i="22"/>
  <c r="D6" i="22"/>
  <c r="C6" i="22"/>
  <c r="B6" i="22"/>
  <c r="M40" i="22"/>
  <c r="L40" i="22"/>
  <c r="I40" i="22"/>
  <c r="H40" i="22"/>
  <c r="E40" i="22"/>
  <c r="D40" i="22"/>
  <c r="M29" i="22"/>
  <c r="L29" i="22"/>
  <c r="I29" i="22"/>
  <c r="H29" i="22"/>
  <c r="E29" i="22"/>
  <c r="D29" i="22"/>
  <c r="M18" i="22"/>
  <c r="L18" i="22"/>
  <c r="I18" i="22"/>
  <c r="H18" i="22"/>
  <c r="E18" i="22"/>
  <c r="D18" i="22"/>
  <c r="D22" i="22"/>
  <c r="E22" i="22"/>
  <c r="H22" i="22"/>
  <c r="I22" i="22"/>
  <c r="L22" i="22"/>
  <c r="M22" i="22"/>
  <c r="K22" i="22" s="1"/>
  <c r="D33" i="22"/>
  <c r="E33" i="22"/>
  <c r="H33" i="22"/>
  <c r="I33" i="22"/>
  <c r="L33" i="22"/>
  <c r="M33" i="22"/>
  <c r="D44" i="22"/>
  <c r="E44" i="22"/>
  <c r="H44" i="22"/>
  <c r="I44" i="22"/>
  <c r="L44" i="22"/>
  <c r="M44" i="22"/>
  <c r="K44" i="22" s="1"/>
  <c r="K33" i="22" l="1"/>
  <c r="N6" i="22"/>
  <c r="N8" i="22"/>
  <c r="N9" i="22"/>
  <c r="N10" i="22"/>
  <c r="N11" i="22"/>
  <c r="N12" i="22"/>
  <c r="O6" i="22"/>
  <c r="O8" i="22"/>
  <c r="O9" i="22"/>
  <c r="O10" i="22"/>
  <c r="O11" i="22"/>
  <c r="K24" i="22"/>
  <c r="P6" i="22"/>
  <c r="P8" i="22"/>
  <c r="P9" i="22"/>
  <c r="P10" i="22"/>
  <c r="P11" i="22"/>
  <c r="Q6" i="22"/>
  <c r="Q8" i="22"/>
  <c r="Q9" i="22"/>
  <c r="Q10" i="22"/>
  <c r="Q11" i="22"/>
  <c r="D12" i="22"/>
  <c r="P12" i="22" s="1"/>
  <c r="Q12" i="22"/>
  <c r="K46" i="22"/>
  <c r="K45" i="22"/>
  <c r="K34" i="22"/>
  <c r="K23" i="22"/>
  <c r="K43" i="22"/>
  <c r="K21" i="22"/>
  <c r="K32" i="22"/>
  <c r="K31" i="22"/>
  <c r="K42" i="22"/>
  <c r="K20" i="22"/>
  <c r="K29" i="22"/>
  <c r="K40" i="22"/>
  <c r="K18" i="22"/>
  <c r="B24" i="17"/>
  <c r="K22" i="17" l="1"/>
  <c r="D6" i="9"/>
  <c r="B4" i="14" s="1"/>
  <c r="B4" i="16" s="1"/>
  <c r="D7" i="9"/>
  <c r="B5" i="14" s="1"/>
  <c r="B5" i="16" s="1"/>
  <c r="D8" i="9"/>
  <c r="B6" i="14" s="1"/>
  <c r="B6" i="16" s="1"/>
  <c r="D9" i="9"/>
  <c r="B7" i="14" s="1"/>
  <c r="B7" i="16" s="1"/>
  <c r="D10" i="9"/>
  <c r="B8" i="14" s="1"/>
  <c r="B8" i="16" s="1"/>
  <c r="D11" i="9"/>
  <c r="B9" i="14" s="1"/>
  <c r="B9" i="16" s="1"/>
  <c r="D12" i="9"/>
  <c r="B10" i="14" s="1"/>
  <c r="B10" i="16" s="1"/>
  <c r="D13" i="9"/>
  <c r="B11" i="14" s="1"/>
  <c r="B11" i="16" s="1"/>
  <c r="D14" i="9"/>
  <c r="B12" i="14" s="1"/>
  <c r="B12" i="16" s="1"/>
  <c r="D15" i="9"/>
  <c r="B13" i="14" s="1"/>
  <c r="B13" i="16" s="1"/>
  <c r="D16" i="9"/>
  <c r="B14" i="14" s="1"/>
  <c r="B14" i="16" s="1"/>
  <c r="D5" i="9"/>
  <c r="B3" i="14" s="1"/>
  <c r="C6" i="9"/>
  <c r="C7" i="9"/>
  <c r="C8" i="9"/>
  <c r="C9" i="9"/>
  <c r="C10" i="9"/>
  <c r="C11" i="9"/>
  <c r="C12" i="9"/>
  <c r="C13" i="9"/>
  <c r="C14" i="9"/>
  <c r="C15" i="9"/>
  <c r="C16" i="9"/>
  <c r="C5" i="9"/>
  <c r="B6" i="9"/>
  <c r="B7" i="9"/>
  <c r="B8" i="9"/>
  <c r="B9" i="9"/>
  <c r="B10" i="9"/>
  <c r="B11" i="9"/>
  <c r="B12" i="9"/>
  <c r="B13" i="9"/>
  <c r="B14" i="9"/>
  <c r="B15" i="9"/>
  <c r="B16" i="9"/>
  <c r="B5" i="9"/>
  <c r="E6" i="9"/>
  <c r="E7" i="9"/>
  <c r="E8" i="9"/>
  <c r="E9" i="9"/>
  <c r="E10" i="9"/>
  <c r="E11" i="9"/>
  <c r="E12" i="9"/>
  <c r="E13" i="9"/>
  <c r="E14" i="9"/>
  <c r="E15" i="9"/>
  <c r="E16" i="9"/>
  <c r="D6" i="10"/>
  <c r="C4" i="14" s="1"/>
  <c r="C4" i="16" s="1"/>
  <c r="D7" i="10"/>
  <c r="C5" i="14" s="1"/>
  <c r="C5" i="16" s="1"/>
  <c r="D8" i="10"/>
  <c r="C6" i="14" s="1"/>
  <c r="C6" i="16" s="1"/>
  <c r="D9" i="10"/>
  <c r="C7" i="14" s="1"/>
  <c r="C7" i="16" s="1"/>
  <c r="D10" i="10"/>
  <c r="C8" i="14" s="1"/>
  <c r="C8" i="16" s="1"/>
  <c r="D11" i="10"/>
  <c r="C9" i="14" s="1"/>
  <c r="C9" i="16" s="1"/>
  <c r="D12" i="10"/>
  <c r="C10" i="14" s="1"/>
  <c r="C10" i="16" s="1"/>
  <c r="D13" i="10"/>
  <c r="C11" i="14" s="1"/>
  <c r="C11" i="16" s="1"/>
  <c r="D14" i="10"/>
  <c r="C12" i="14" s="1"/>
  <c r="C12" i="16" s="1"/>
  <c r="D15" i="10"/>
  <c r="C13" i="14" s="1"/>
  <c r="C13" i="16" s="1"/>
  <c r="D16" i="10"/>
  <c r="C14" i="14" s="1"/>
  <c r="C14" i="16" s="1"/>
  <c r="D5" i="10"/>
  <c r="C3" i="14" s="1"/>
  <c r="C6" i="10"/>
  <c r="C7" i="10"/>
  <c r="C8" i="10"/>
  <c r="C9" i="10"/>
  <c r="C10" i="10"/>
  <c r="C11" i="10"/>
  <c r="C12" i="10"/>
  <c r="C13" i="10"/>
  <c r="C14" i="10"/>
  <c r="C15" i="10"/>
  <c r="C16" i="10"/>
  <c r="C5" i="10"/>
  <c r="B6" i="10"/>
  <c r="B7" i="10"/>
  <c r="E7" i="10" s="1"/>
  <c r="B8" i="10"/>
  <c r="B9" i="10"/>
  <c r="E9" i="10" s="1"/>
  <c r="B10" i="10"/>
  <c r="B11" i="10"/>
  <c r="E11" i="10" s="1"/>
  <c r="B12" i="10"/>
  <c r="E12" i="10" s="1"/>
  <c r="B13" i="10"/>
  <c r="E13" i="10" s="1"/>
  <c r="B14" i="10"/>
  <c r="B15" i="10"/>
  <c r="B16" i="10"/>
  <c r="E16" i="10" s="1"/>
  <c r="B5" i="10"/>
  <c r="E10" i="10"/>
  <c r="D6" i="11"/>
  <c r="D4" i="14" s="1"/>
  <c r="D4" i="16" s="1"/>
  <c r="D7" i="11"/>
  <c r="D5" i="14" s="1"/>
  <c r="D5" i="16" s="1"/>
  <c r="D8" i="11"/>
  <c r="D6" i="14" s="1"/>
  <c r="D6" i="16" s="1"/>
  <c r="D9" i="11"/>
  <c r="D7" i="14" s="1"/>
  <c r="D7" i="16" s="1"/>
  <c r="D10" i="11"/>
  <c r="D8" i="14" s="1"/>
  <c r="D8" i="16" s="1"/>
  <c r="D11" i="11"/>
  <c r="D9" i="14" s="1"/>
  <c r="D9" i="16" s="1"/>
  <c r="D12" i="11"/>
  <c r="D10" i="14" s="1"/>
  <c r="D10" i="16" s="1"/>
  <c r="D13" i="11"/>
  <c r="D11" i="14" s="1"/>
  <c r="D11" i="16" s="1"/>
  <c r="D14" i="11"/>
  <c r="D12" i="14" s="1"/>
  <c r="D12" i="16" s="1"/>
  <c r="D15" i="11"/>
  <c r="D13" i="14" s="1"/>
  <c r="D13" i="16" s="1"/>
  <c r="D16" i="11"/>
  <c r="D14" i="14" s="1"/>
  <c r="D14" i="16" s="1"/>
  <c r="D5" i="11"/>
  <c r="D3" i="14" s="1"/>
  <c r="D3" i="16" s="1"/>
  <c r="C6" i="11"/>
  <c r="C7" i="11"/>
  <c r="C8" i="11"/>
  <c r="C9" i="11"/>
  <c r="C10" i="11"/>
  <c r="C11" i="11"/>
  <c r="C12" i="11"/>
  <c r="C13" i="11"/>
  <c r="C14" i="11"/>
  <c r="C15" i="11"/>
  <c r="C16" i="11"/>
  <c r="C5" i="11"/>
  <c r="B6" i="11"/>
  <c r="B7" i="11"/>
  <c r="B8" i="11"/>
  <c r="B9" i="11"/>
  <c r="E9" i="11" s="1"/>
  <c r="B10" i="11"/>
  <c r="E10" i="11" s="1"/>
  <c r="B11" i="11"/>
  <c r="B12" i="11"/>
  <c r="B13" i="11"/>
  <c r="B14" i="11"/>
  <c r="B15" i="11"/>
  <c r="B16" i="11"/>
  <c r="B5" i="11"/>
  <c r="E6" i="11"/>
  <c r="E7" i="11"/>
  <c r="D6" i="12"/>
  <c r="E4" i="14" s="1"/>
  <c r="E4" i="16" s="1"/>
  <c r="D7" i="12"/>
  <c r="E5" i="14" s="1"/>
  <c r="E5" i="16" s="1"/>
  <c r="D8" i="12"/>
  <c r="L23" i="17" s="1"/>
  <c r="D9" i="12"/>
  <c r="M23" i="17" s="1"/>
  <c r="D10" i="12"/>
  <c r="E8" i="14" s="1"/>
  <c r="E8" i="16" s="1"/>
  <c r="D11" i="12"/>
  <c r="E9" i="14" s="1"/>
  <c r="E9" i="16" s="1"/>
  <c r="D12" i="12"/>
  <c r="E10" i="14" s="1"/>
  <c r="E10" i="16" s="1"/>
  <c r="D13" i="12"/>
  <c r="E11" i="14" s="1"/>
  <c r="E11" i="16" s="1"/>
  <c r="D14" i="12"/>
  <c r="E12" i="14" s="1"/>
  <c r="E12" i="16" s="1"/>
  <c r="D15" i="12"/>
  <c r="E13" i="14" s="1"/>
  <c r="E13" i="16" s="1"/>
  <c r="D16" i="12"/>
  <c r="E14" i="14" s="1"/>
  <c r="E14" i="16" s="1"/>
  <c r="D5" i="12"/>
  <c r="E3" i="14" s="1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P5" i="2"/>
  <c r="K23" i="17" l="1"/>
  <c r="K5" i="16"/>
  <c r="B17" i="10"/>
  <c r="E3" i="16"/>
  <c r="E9" i="12"/>
  <c r="C17" i="10"/>
  <c r="E17" i="10" s="1"/>
  <c r="E8" i="10"/>
  <c r="E10" i="12"/>
  <c r="B17" i="9"/>
  <c r="E8" i="12"/>
  <c r="E14" i="11"/>
  <c r="E8" i="11"/>
  <c r="E7" i="14"/>
  <c r="E7" i="16" s="1"/>
  <c r="B3" i="16"/>
  <c r="B15" i="16" s="1"/>
  <c r="B15" i="14"/>
  <c r="C3" i="16"/>
  <c r="C15" i="16" s="1"/>
  <c r="C15" i="14"/>
  <c r="D17" i="10"/>
  <c r="E15" i="10"/>
  <c r="E14" i="10"/>
  <c r="E6" i="10"/>
  <c r="E6" i="14"/>
  <c r="E6" i="16" s="1"/>
  <c r="D15" i="16"/>
  <c r="E7" i="12"/>
  <c r="E6" i="12"/>
  <c r="E16" i="12"/>
  <c r="E12" i="12"/>
  <c r="E13" i="12"/>
  <c r="E11" i="12"/>
  <c r="C17" i="11"/>
  <c r="E14" i="12"/>
  <c r="E15" i="12"/>
  <c r="C17" i="12"/>
  <c r="B17" i="12"/>
  <c r="D15" i="14"/>
  <c r="D17" i="12"/>
  <c r="E13" i="11"/>
  <c r="E16" i="11"/>
  <c r="E12" i="11"/>
  <c r="E15" i="11"/>
  <c r="E11" i="11"/>
  <c r="D17" i="9"/>
  <c r="C17" i="9"/>
  <c r="E5" i="9"/>
  <c r="E5" i="10"/>
  <c r="D17" i="11"/>
  <c r="E5" i="11"/>
  <c r="B17" i="11"/>
  <c r="E15" i="14" l="1"/>
  <c r="E17" i="14" s="1"/>
  <c r="E15" i="16"/>
  <c r="E17" i="9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B17" i="14"/>
  <c r="C17" i="14"/>
  <c r="E17" i="11"/>
  <c r="J22" i="17"/>
  <c r="E17" i="12"/>
  <c r="C22" i="17"/>
  <c r="C44" i="17" s="1"/>
  <c r="I22" i="17"/>
  <c r="Y22" i="17" s="1"/>
  <c r="D17" i="14"/>
  <c r="D21" i="17"/>
  <c r="D20" i="17"/>
  <c r="F42" i="17" s="1"/>
  <c r="D19" i="17"/>
  <c r="F41" i="17" s="1"/>
  <c r="D18" i="17"/>
  <c r="F40" i="17" s="1"/>
  <c r="D17" i="17"/>
  <c r="D16" i="17"/>
  <c r="F38" i="17" s="1"/>
  <c r="D15" i="17"/>
  <c r="F37" i="17" s="1"/>
  <c r="D14" i="17"/>
  <c r="F36" i="17" s="1"/>
  <c r="D13" i="17"/>
  <c r="D12" i="17"/>
  <c r="F34" i="17" s="1"/>
  <c r="D11" i="17"/>
  <c r="F33" i="17" s="1"/>
  <c r="H22" i="17"/>
  <c r="G22" i="17"/>
  <c r="F22" i="17"/>
  <c r="D10" i="17"/>
  <c r="F32" i="17" s="1"/>
  <c r="D9" i="17"/>
  <c r="F31" i="17" s="1"/>
  <c r="D8" i="17"/>
  <c r="F30" i="17" s="1"/>
  <c r="E22" i="17"/>
  <c r="D7" i="17"/>
  <c r="U22" i="17" l="1"/>
  <c r="V22" i="17" s="1"/>
  <c r="Z22" i="17"/>
  <c r="J23" i="17"/>
  <c r="K4" i="16"/>
  <c r="K3" i="16"/>
  <c r="H29" i="17"/>
  <c r="G29" i="17"/>
  <c r="H39" i="17"/>
  <c r="H35" i="17"/>
  <c r="H43" i="17"/>
  <c r="F29" i="17"/>
  <c r="F28" i="17"/>
  <c r="F35" i="17"/>
  <c r="F43" i="17"/>
  <c r="F39" i="17"/>
  <c r="H41" i="17"/>
  <c r="H33" i="17"/>
  <c r="H31" i="17"/>
  <c r="H37" i="17"/>
  <c r="H30" i="17"/>
  <c r="H42" i="17"/>
  <c r="H40" i="17"/>
  <c r="H32" i="17"/>
  <c r="H38" i="17"/>
  <c r="H36" i="17"/>
  <c r="H34" i="17"/>
  <c r="I23" i="17"/>
  <c r="D22" i="17"/>
  <c r="D23" i="17" s="1"/>
  <c r="G44" i="17" l="1"/>
  <c r="E44" i="17"/>
  <c r="F44" i="17"/>
  <c r="H44" i="17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H23" i="2" l="1"/>
  <c r="F7" i="22" s="1"/>
  <c r="B23" i="2"/>
  <c r="B7" i="22" s="1"/>
  <c r="N23" i="2"/>
  <c r="J7" i="22" s="1"/>
  <c r="T23" i="2"/>
  <c r="Q23" i="2"/>
  <c r="M7" i="22" s="1"/>
  <c r="K23" i="2"/>
  <c r="I7" i="22" s="1"/>
  <c r="E23" i="2"/>
  <c r="E7" i="22" s="1"/>
  <c r="C5" i="2"/>
  <c r="D5" i="2"/>
  <c r="Q7" i="22" l="1"/>
  <c r="N7" i="22"/>
  <c r="C20" i="2"/>
  <c r="J20" i="2"/>
  <c r="I20" i="2"/>
  <c r="P20" i="2"/>
  <c r="AA20" i="2" s="1"/>
  <c r="O20" i="2"/>
  <c r="V20" i="2"/>
  <c r="U20" i="2"/>
  <c r="D20" i="2"/>
  <c r="C19" i="2"/>
  <c r="J19" i="2"/>
  <c r="I19" i="2"/>
  <c r="P19" i="2"/>
  <c r="AA19" i="2" s="1"/>
  <c r="O19" i="2"/>
  <c r="V19" i="2"/>
  <c r="U19" i="2"/>
  <c r="D19" i="2"/>
  <c r="C18" i="2"/>
  <c r="J18" i="2"/>
  <c r="I18" i="2"/>
  <c r="P18" i="2"/>
  <c r="AA18" i="2" s="1"/>
  <c r="O18" i="2"/>
  <c r="V18" i="2"/>
  <c r="U18" i="2"/>
  <c r="D18" i="2"/>
  <c r="C17" i="2"/>
  <c r="J17" i="2"/>
  <c r="I17" i="2"/>
  <c r="P17" i="2"/>
  <c r="AA17" i="2" s="1"/>
  <c r="O17" i="2"/>
  <c r="V17" i="2"/>
  <c r="U17" i="2"/>
  <c r="D17" i="2"/>
  <c r="C16" i="2"/>
  <c r="J16" i="2"/>
  <c r="I16" i="2"/>
  <c r="P16" i="2"/>
  <c r="AA16" i="2" s="1"/>
  <c r="O16" i="2"/>
  <c r="V16" i="2"/>
  <c r="U16" i="2"/>
  <c r="D16" i="2"/>
  <c r="C15" i="2"/>
  <c r="J15" i="2"/>
  <c r="I15" i="2"/>
  <c r="P15" i="2"/>
  <c r="AA15" i="2" s="1"/>
  <c r="O15" i="2"/>
  <c r="V15" i="2"/>
  <c r="U15" i="2"/>
  <c r="D15" i="2"/>
  <c r="C14" i="2"/>
  <c r="J14" i="2"/>
  <c r="I14" i="2"/>
  <c r="P14" i="2"/>
  <c r="AA14" i="2" s="1"/>
  <c r="O14" i="2"/>
  <c r="V14" i="2"/>
  <c r="U14" i="2"/>
  <c r="D14" i="2"/>
  <c r="C13" i="2"/>
  <c r="J13" i="2"/>
  <c r="I13" i="2"/>
  <c r="P13" i="2"/>
  <c r="AA13" i="2" s="1"/>
  <c r="O13" i="2"/>
  <c r="V13" i="2"/>
  <c r="U13" i="2"/>
  <c r="D13" i="2"/>
  <c r="C12" i="2"/>
  <c r="J12" i="2"/>
  <c r="I12" i="2"/>
  <c r="P12" i="2"/>
  <c r="AA12" i="2" s="1"/>
  <c r="O12" i="2"/>
  <c r="V12" i="2"/>
  <c r="U12" i="2"/>
  <c r="D12" i="2"/>
  <c r="C11" i="2"/>
  <c r="J11" i="2"/>
  <c r="I11" i="2"/>
  <c r="P11" i="2"/>
  <c r="AA11" i="2" s="1"/>
  <c r="O11" i="2"/>
  <c r="V11" i="2"/>
  <c r="U11" i="2"/>
  <c r="D11" i="2"/>
  <c r="C10" i="2"/>
  <c r="J10" i="2"/>
  <c r="I10" i="2"/>
  <c r="P10" i="2"/>
  <c r="AA10" i="2" s="1"/>
  <c r="O10" i="2"/>
  <c r="V10" i="2"/>
  <c r="U10" i="2"/>
  <c r="D10" i="2"/>
  <c r="C8" i="2"/>
  <c r="J8" i="2"/>
  <c r="I8" i="2"/>
  <c r="P8" i="2"/>
  <c r="AA8" i="2" s="1"/>
  <c r="O8" i="2"/>
  <c r="V8" i="2"/>
  <c r="U8" i="2"/>
  <c r="C9" i="2"/>
  <c r="J9" i="2"/>
  <c r="I9" i="2"/>
  <c r="P9" i="2"/>
  <c r="AA9" i="2" s="1"/>
  <c r="O9" i="2"/>
  <c r="V9" i="2"/>
  <c r="U9" i="2"/>
  <c r="D8" i="2"/>
  <c r="D9" i="2"/>
  <c r="C7" i="2"/>
  <c r="J7" i="2"/>
  <c r="I7" i="2"/>
  <c r="P7" i="2"/>
  <c r="AA7" i="2" s="1"/>
  <c r="O7" i="2"/>
  <c r="V7" i="2"/>
  <c r="U7" i="2"/>
  <c r="D7" i="2"/>
  <c r="C6" i="2"/>
  <c r="J6" i="2"/>
  <c r="I6" i="2"/>
  <c r="P6" i="2"/>
  <c r="O6" i="2"/>
  <c r="V6" i="2"/>
  <c r="U6" i="2"/>
  <c r="D6" i="2"/>
  <c r="J5" i="2"/>
  <c r="I5" i="2"/>
  <c r="O5" i="2"/>
  <c r="Z5" i="2" s="1"/>
  <c r="V5" i="2"/>
  <c r="U5" i="2"/>
  <c r="D23" i="2" l="1"/>
  <c r="D7" i="22" s="1"/>
  <c r="D25" i="2"/>
  <c r="C23" i="2"/>
  <c r="C7" i="22" s="1"/>
  <c r="AA6" i="2"/>
  <c r="P23" i="2"/>
  <c r="L7" i="22" s="1"/>
  <c r="I23" i="2"/>
  <c r="G7" i="22" s="1"/>
  <c r="O23" i="2"/>
  <c r="K7" i="22" s="1"/>
  <c r="J23" i="2"/>
  <c r="H7" i="22" s="1"/>
  <c r="AA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O7" i="22" l="1"/>
  <c r="P7" i="22"/>
</calcChain>
</file>

<file path=xl/sharedStrings.xml><?xml version="1.0" encoding="utf-8"?>
<sst xmlns="http://schemas.openxmlformats.org/spreadsheetml/2006/main" count="1293" uniqueCount="321">
  <si>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</si>
  <si>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</si>
  <si>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</si>
  <si>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</si>
  <si>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</si>
  <si>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</si>
  <si>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</si>
  <si>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</si>
  <si>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</si>
  <si>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</si>
  <si>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</si>
  <si>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</si>
  <si>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</si>
  <si>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</si>
  <si>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</si>
  <si>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</si>
  <si>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</si>
  <si>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</si>
  <si>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</si>
  <si>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สปสช. เขต 04 เขต 4 สระบุรี จังหวัดพระนครศรีอยุธยา 10660 รพ.พระนครศรีอยุธยา</t>
  </si>
  <si>
    <t>รวม</t>
  </si>
  <si>
    <t>สปสช. เขต 04 เขต 4 สระบุรี จังหวัดพระนครศรีอยุธยา 10768 รพ.ท่าเรือ</t>
  </si>
  <si>
    <t>สปสช. เขต 04 เขต 4 สระบุรี จังหวัดพระนครศรีอยุธยา 10770 รพ.บางไทร</t>
  </si>
  <si>
    <t>สปสช. เขต 04 เขต 4 สระบุรี จังหวัดพระนครศรีอยุธยา 10771 รพ.บางบาล</t>
  </si>
  <si>
    <t>สปสช. เขต 04 เขต 4 สระบุรี จังหวัดพระนครศรีอยุธยา 10772 รพ.บางปะอิน</t>
  </si>
  <si>
    <t>สปสช. เขต 04 เขต 4 สระบุรี จังหวัดพระนครศรีอยุธยา 10773 รพ.บางปะหัน</t>
  </si>
  <si>
    <t>สปสช. เขต 04 เขต 4 สระบุรี จังหวัดพระนครศรีอยุธยา 10774 รพ.ผักไห่</t>
  </si>
  <si>
    <t>สปสช. เขต 04 เขต 4 สระบุรี จังหวัดพระนครศรีอยุธยา 10775 รพ.ภาชี</t>
  </si>
  <si>
    <t>สปสช. เขต 04 เขต 4 สระบุรี จังหวัดพระนครศรีอยุธยา 10776 รพ.ลาดบัวหลวง</t>
  </si>
  <si>
    <t>สปสช. เขต 04 เขต 4 สระบุรี จังหวัดพระนครศรีอยุธยา 10777 รพ.วังน้อย</t>
  </si>
  <si>
    <t>สปสช. เขต 04 เขต 4 สระบุรี จังหวัดพระนครศรีอยุธยา 10778 รพ.บางซ้าย</t>
  </si>
  <si>
    <t>สปสช. เขต 04 เขต 4 สระบุรี จังหวัดพระนครศรีอยุธยา 10779 รพ.อุทัย</t>
  </si>
  <si>
    <t>สปสช. เขต 04 เขต 4 สระบุรี จังหวัดพระนครศรีอยุธยา 10780 รพ.มหาราช</t>
  </si>
  <si>
    <t>สปสช. เขต 04 เขต 4 สระบุรี จังหวัดพระนครศรีอยุธยา 10781 รพ.บ้านแพรก</t>
  </si>
  <si>
    <t>หน่วยบริการ</t>
  </si>
  <si>
    <t>พระนครศรีอยุธยา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</si>
  <si>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</si>
  <si>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</si>
  <si>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</si>
  <si>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</si>
  <si>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</si>
  <si>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</si>
  <si>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</si>
  <si>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</si>
  <si>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</si>
  <si>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</si>
  <si>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</si>
  <si>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</si>
  <si>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</si>
  <si>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</si>
  <si>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</si>
  <si>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ผลงาน59</t>
  </si>
  <si>
    <t>ประมาณการ อัตราจ่าย IP ในเขต 59</t>
  </si>
  <si>
    <t xml:space="preserve">base rate </t>
  </si>
  <si>
    <t>ปี57</t>
  </si>
  <si>
    <t>ปี58</t>
  </si>
  <si>
    <t>ปี59</t>
  </si>
  <si>
    <t>ปี60</t>
  </si>
  <si>
    <t>สปสช. เขต 04 เขต 4 สระบุรี จังหวัดพระนครศรีอยุธยา</t>
  </si>
  <si>
    <t>ข้อมูล ผู้ป่วยใน  ADJRW  แยกตามรายเดือนภาพรวมจังหวัดพระนครศรีอยุธยา</t>
  </si>
  <si>
    <t>ค่า Adj. RW. หน่วยบริการในจังหวัดพระนครศรีอยุธยา</t>
  </si>
  <si>
    <t>%ผลงานสะสมเดือน</t>
  </si>
  <si>
    <t>จำนวน IPD (ราย)</t>
  </si>
  <si>
    <t xml:space="preserve">  Adj.RW.</t>
  </si>
  <si>
    <t>Q1</t>
  </si>
  <si>
    <t>Q2</t>
  </si>
  <si>
    <t>Q3</t>
  </si>
  <si>
    <t>Q4</t>
  </si>
  <si>
    <t>ตารางแสดงจำนวนข้อมูล ผู้ป่วยใน RW ADJRW และค่า CMI แยกตามรายจังหวัด</t>
  </si>
  <si>
    <t>จังหวัด</t>
  </si>
  <si>
    <t>นนทบุรี</t>
  </si>
  <si>
    <t>ปทุมธานี</t>
  </si>
  <si>
    <t>อ่างทอง</t>
  </si>
  <si>
    <t>ลพบุรี</t>
  </si>
  <si>
    <t>สิงห์บุรี</t>
  </si>
  <si>
    <t>สระบุรี</t>
  </si>
  <si>
    <t>นครนายก</t>
  </si>
  <si>
    <t>PROV1</t>
  </si>
  <si>
    <t>PURPROVDESCR</t>
  </si>
  <si>
    <t>HCODE</t>
  </si>
  <si>
    <t>HCODEDESCR</t>
  </si>
  <si>
    <t>HTYPEDESCR</t>
  </si>
  <si>
    <t>SUBTYPEDESCR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</si>
  <si>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</si>
  <si>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</si>
  <si>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</si>
  <si>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</si>
  <si>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</si>
  <si>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</si>
  <si>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</si>
  <si>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</si>
  <si>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</si>
  <si>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</si>
  <si>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</si>
  <si>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</si>
  <si>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</si>
  <si>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</si>
  <si>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</si>
  <si>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</si>
  <si>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</si>
  <si>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</si>
  <si>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</si>
  <si>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</si>
  <si>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</si>
  <si>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</si>
  <si>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</si>
  <si>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</si>
  <si>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12260</t>
  </si>
  <si>
    <t>รพ.ศรีธัญญา</t>
  </si>
  <si>
    <t>สังกัดกรมสุขภาพจิต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</si>
  <si>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</si>
  <si>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</si>
  <si>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</si>
  <si>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</si>
  <si>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</si>
  <si>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</si>
  <si>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</si>
  <si>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</si>
  <si>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</si>
  <si>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</si>
  <si>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</si>
  <si>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</si>
  <si>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</si>
  <si>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</si>
  <si>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</si>
  <si>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</si>
  <si>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</si>
  <si>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</si>
  <si>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</si>
  <si>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</si>
  <si>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</si>
  <si>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</si>
  <si>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</si>
  <si>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</si>
  <si>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</si>
  <si>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</si>
  <si>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</si>
  <si>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</si>
  <si>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</si>
  <si>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13778</t>
  </si>
  <si>
    <t>รพ.ธรรมศาสตร์เฉลิมพระเกียรติ</t>
  </si>
  <si>
    <t>14354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</si>
  <si>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</si>
  <si>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</si>
  <si>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</si>
  <si>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</si>
  <si>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</si>
  <si>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</si>
  <si>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</si>
  <si>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</si>
  <si>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</si>
  <si>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</si>
  <si>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</si>
  <si>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</si>
  <si>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</si>
  <si>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</si>
  <si>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</si>
  <si>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</si>
  <si>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</si>
  <si>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</si>
  <si>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</si>
  <si>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</si>
  <si>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</si>
  <si>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</si>
  <si>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</si>
  <si>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</si>
  <si>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</si>
  <si>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</si>
  <si>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</si>
  <si>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</si>
  <si>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</si>
  <si>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</si>
  <si>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</si>
  <si>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</si>
  <si>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</si>
  <si>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</si>
  <si>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</si>
  <si>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</si>
  <si>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</si>
  <si>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11806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</si>
  <si>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</si>
  <si>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</si>
  <si>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</si>
  <si>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</si>
  <si>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</si>
  <si>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</si>
  <si>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</si>
  <si>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</si>
  <si>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</si>
  <si>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</si>
  <si>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</si>
  <si>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</si>
  <si>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</si>
  <si>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</si>
  <si>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</si>
  <si>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</si>
  <si>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</si>
  <si>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</si>
  <si>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</si>
  <si>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</si>
  <si>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</si>
  <si>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</si>
  <si>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</si>
  <si>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</si>
  <si>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</si>
  <si>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</si>
  <si>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</si>
  <si>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</si>
  <si>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</si>
  <si>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</si>
  <si>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</si>
  <si>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</si>
  <si>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</si>
  <si>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</si>
  <si>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</si>
  <si>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</si>
  <si>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</si>
  <si>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</si>
  <si>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</si>
  <si>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</si>
  <si>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</si>
  <si>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</si>
  <si>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</si>
  <si>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</si>
  <si>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</si>
  <si>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</si>
  <si>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</si>
  <si>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</si>
  <si>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</si>
  <si>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</si>
  <si>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</si>
  <si>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</si>
  <si>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</si>
  <si>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</si>
  <si>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</si>
  <si>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</si>
  <si>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</si>
  <si>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</si>
  <si>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</si>
  <si>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</si>
  <si>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</si>
  <si>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</si>
  <si>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</si>
  <si>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</si>
  <si>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</si>
  <si>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</si>
  <si>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</si>
  <si>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</si>
  <si>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</si>
  <si>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</si>
  <si>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</si>
  <si>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</si>
  <si>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</si>
  <si>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</si>
  <si>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</si>
  <si>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</si>
  <si>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</si>
  <si>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</si>
  <si>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</si>
  <si>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</si>
  <si>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</si>
  <si>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</si>
  <si>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</si>
  <si>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</si>
  <si>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</si>
  <si>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</si>
  <si>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</si>
  <si>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</si>
  <si>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</si>
  <si>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</si>
  <si>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</si>
  <si>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</si>
  <si>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</si>
  <si>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</si>
  <si>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</si>
  <si>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</si>
  <si>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</si>
  <si>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</si>
  <si>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</si>
  <si>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</si>
  <si>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</si>
  <si>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เกณฑ์เฉลี่ย</t>
  </si>
  <si>
    <t>สปสช. เขต 04 เขต 4 สระบุรี จังหวัดพระนครศรีอยุธยา 11806 รพ.ราชธานี</t>
  </si>
  <si>
    <t>สปสช. เขต 04 เขต 4 สระบุรี จังหวัดพระนครศรีอยุธยา 14588 รพ.ศุภมิตรเสนา</t>
  </si>
  <si>
    <t>สปสช. เขต 04 เขต 4 สระบุรี จังหวัดอยุธยา</t>
  </si>
  <si>
    <t>สธ</t>
  </si>
  <si>
    <t>นอก สธ</t>
  </si>
  <si>
    <t>สปสช. เขต 04 เขต 4 สระบุรี ใน สธ</t>
  </si>
  <si>
    <t>สปสช. เขต 04 เขต 4 สระบุรี ใน นอกสธ</t>
  </si>
  <si>
    <t>สปสช. เขต 04 เขต 4 สระบุรี รวมนอกสธ+ในสธ</t>
  </si>
  <si>
    <t xml:space="preserve">ตารางแสดงจำนวนข้อมูล ผู้ป่วยใน RW ADJRW และค่า CMI แยกหน่วยบริการ </t>
  </si>
  <si>
    <t xml:space="preserve">  Adj.RW. </t>
  </si>
  <si>
    <t>ปี61</t>
  </si>
  <si>
    <t>ร้อยละ    ปี61 : ปี60</t>
  </si>
  <si>
    <t>ตารางแสดงจำนวนข้อมูล ผู้ป่วยใน RW ADJRW แยกตามรายเดือน ปีงบประมาณ 2562</t>
  </si>
  <si>
    <t>ผลงานปี 61(ตั้งเป้าปี 62)</t>
  </si>
  <si>
    <t>ต.ค.61</t>
  </si>
  <si>
    <t>พ.ย.61</t>
  </si>
  <si>
    <t>ธ.ค.61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</si>
  <si>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</si>
  <si>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</si>
  <si>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</si>
  <si>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</si>
  <si>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</si>
  <si>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</si>
  <si>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</si>
  <si>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ส.ค.62</t>
  </si>
  <si>
    <t>ก.ย.62</t>
  </si>
  <si>
    <t>ผลงาน ปีงบประมาณ 2562</t>
  </si>
  <si>
    <t>รวม ตค.61 -พ.ย. 61</t>
  </si>
  <si>
    <t>ผลงาน ปี 61</t>
  </si>
  <si>
    <t>ปี62</t>
  </si>
  <si>
    <t>ตารางแสดงจำนวนข้อมูล ผู้ป่วยใน sW ADJsW และค่า CMI แยกตามรายเดือนภาพรวมทั้งประเทศ</t>
  </si>
  <si>
    <t>(9เดือน)</t>
  </si>
  <si>
    <t>รวม ตค.61 -มิ.ย.62 (9 เดือน)</t>
  </si>
  <si>
    <t>ร้อยละ (เป้า 75%)</t>
  </si>
  <si>
    <t>รวม ต.ค.-ก.ค.62</t>
  </si>
  <si>
    <t>ร้อยละ (เป้า 83.33%)</t>
  </si>
  <si>
    <t>ผลงาน Adj.RW ปีงบประมาณ 2561 ( ณ 21 ก.ค 62)</t>
  </si>
  <si>
    <t>สปสช. เขต 04 เขต 4 สระบุรี จังหวัดพระนครศรีอยุธยา 10769 รพ. สมเด็จพระสังฆราชเจ้า กรมหลวงชินวราลงกรณ (วาสนมหาเถร)</t>
  </si>
  <si>
    <t xml:space="preserve">ข้อมูลจาก สปสช. โปรแกรม E-claimวันที่ 24พฤษภาคม 2563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</si>
</sst>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00"/>
    <numFmt numFmtId="188" formatCode="#,##0.000"/>
    <numFmt numFmtId="189" formatCode="0.000"/>
    <numFmt numFmtId="190" formatCode="0.0000"/>
  </numFmts>
  <fonts count="24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0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sz val="9"/>
      <color rgb="FF0000FF"/>
      <name val="Tahoma"/>
      <family val="2"/>
    </font>
    <font>
      <sz val="17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</font>
    <font>
      <sz val="9"/>
      <color rgb="FF0000CC"/>
      <name val="Tahoma"/>
      <family val="2"/>
    </font>
    <font>
      <b/>
      <sz val="17"/>
      <color rgb="FF0000CC"/>
      <name val="TH SarabunPSK"/>
      <family val="2"/>
    </font>
    <font>
      <b/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FF"/>
      <name val="TH SarabunPSK"/>
      <family val="2"/>
    </font>
    <font>
      <sz val="18"/>
      <color rgb="FF00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6" tint="0.79998168889431442"/>
        <bgColor indexed="65"/>
      </patternFill>
    </fill>
  </fills>
  <borders count="3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6" fillId="0" borderId="0"/>
    <xf numFmtId="0" fontId="1" fillId="25" borderId="0" applyNumberFormat="0" applyBorder="0" applyAlignment="0" applyProtection="0"/>
  </cellStyleXfs>
  <cellXfs count="22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4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87" fontId="5" fillId="3" borderId="1" xfId="0" applyNumberFormat="1" applyFont="1" applyFill="1" applyBorder="1" applyAlignment="1">
      <alignment vertical="top" wrapText="1"/>
    </xf>
    <xf numFmtId="187" fontId="5" fillId="2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187" fontId="6" fillId="0" borderId="0" xfId="0" applyNumberFormat="1" applyFont="1"/>
    <xf numFmtId="4" fontId="5" fillId="3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6" fillId="0" borderId="0" xfId="0" applyNumberFormat="1" applyFont="1"/>
    <xf numFmtId="0" fontId="6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6" fillId="10" borderId="0" xfId="0" applyNumberFormat="1" applyFont="1" applyFill="1"/>
    <xf numFmtId="0" fontId="6" fillId="10" borderId="0" xfId="0" applyFont="1" applyFill="1"/>
    <xf numFmtId="0" fontId="2" fillId="0" borderId="0" xfId="0" applyFont="1"/>
    <xf numFmtId="0" fontId="3" fillId="0" borderId="0" xfId="0" applyFont="1" applyFill="1" applyAlignment="1">
      <alignment wrapText="1"/>
    </xf>
    <xf numFmtId="4" fontId="0" fillId="0" borderId="0" xfId="0" applyNumberFormat="1"/>
    <xf numFmtId="0" fontId="9" fillId="11" borderId="7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 wrapText="1"/>
    </xf>
    <xf numFmtId="4" fontId="10" fillId="12" borderId="7" xfId="0" applyNumberFormat="1" applyFont="1" applyFill="1" applyBorder="1" applyAlignment="1">
      <alignment horizontal="center" vertical="top" wrapText="1"/>
    </xf>
    <xf numFmtId="4" fontId="10" fillId="3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0" fillId="0" borderId="7" xfId="0" applyBorder="1"/>
    <xf numFmtId="4" fontId="9" fillId="11" borderId="7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4" fontId="0" fillId="0" borderId="7" xfId="0" applyNumberFormat="1" applyBorder="1"/>
    <xf numFmtId="188" fontId="6" fillId="10" borderId="0" xfId="0" applyNumberFormat="1" applyFont="1" applyFill="1"/>
    <xf numFmtId="2" fontId="0" fillId="0" borderId="0" xfId="0" applyNumberFormat="1"/>
    <xf numFmtId="4" fontId="0" fillId="13" borderId="0" xfId="0" applyNumberFormat="1" applyFill="1"/>
    <xf numFmtId="189" fontId="2" fillId="3" borderId="1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15" fillId="14" borderId="10" xfId="2" applyFont="1" applyFill="1" applyBorder="1" applyAlignment="1">
      <alignment horizontal="center" wrapText="1"/>
    </xf>
    <xf numFmtId="0" fontId="16" fillId="0" borderId="0" xfId="3"/>
    <xf numFmtId="0" fontId="15" fillId="0" borderId="11" xfId="2" applyFont="1" applyFill="1" applyBorder="1" applyAlignment="1">
      <alignment wrapText="1"/>
    </xf>
    <xf numFmtId="0" fontId="16" fillId="0" borderId="0" xfId="3" applyAlignment="1">
      <alignment wrapText="1"/>
    </xf>
    <xf numFmtId="4" fontId="0" fillId="7" borderId="7" xfId="0" applyNumberFormat="1" applyFill="1" applyBorder="1"/>
    <xf numFmtId="43" fontId="0" fillId="7" borderId="7" xfId="1" applyFont="1" applyFill="1" applyBorder="1"/>
    <xf numFmtId="0" fontId="0" fillId="0" borderId="0" xfId="0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6" fillId="0" borderId="0" xfId="0" applyNumberFormat="1" applyFont="1" applyFill="1"/>
    <xf numFmtId="0" fontId="6" fillId="0" borderId="0" xfId="0" applyFont="1" applyFill="1"/>
    <xf numFmtId="3" fontId="0" fillId="0" borderId="0" xfId="0" applyNumberFormat="1"/>
    <xf numFmtId="0" fontId="15" fillId="15" borderId="11" xfId="2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187" fontId="2" fillId="3" borderId="1" xfId="0" applyNumberFormat="1" applyFont="1" applyFill="1" applyBorder="1" applyAlignment="1">
      <alignment vertical="top" wrapText="1"/>
    </xf>
    <xf numFmtId="190" fontId="2" fillId="3" borderId="1" xfId="0" applyNumberFormat="1" applyFont="1" applyFill="1" applyBorder="1" applyAlignment="1">
      <alignment vertical="top" wrapText="1"/>
    </xf>
    <xf numFmtId="0" fontId="17" fillId="0" borderId="0" xfId="0" applyFont="1"/>
    <xf numFmtId="0" fontId="3" fillId="9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43" fontId="2" fillId="3" borderId="1" xfId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 wrapText="1"/>
    </xf>
    <xf numFmtId="43" fontId="12" fillId="3" borderId="1" xfId="1" applyFont="1" applyFill="1" applyBorder="1" applyAlignment="1">
      <alignment vertical="top" wrapText="1"/>
    </xf>
    <xf numFmtId="187" fontId="0" fillId="0" borderId="0" xfId="0" applyNumberFormat="1"/>
    <xf numFmtId="0" fontId="7" fillId="4" borderId="2" xfId="0" applyFont="1" applyFill="1" applyBorder="1" applyAlignment="1">
      <alignment wrapText="1"/>
    </xf>
    <xf numFmtId="0" fontId="7" fillId="9" borderId="12" xfId="0" applyFont="1" applyFill="1" applyBorder="1" applyAlignment="1">
      <alignment wrapText="1"/>
    </xf>
    <xf numFmtId="4" fontId="19" fillId="0" borderId="0" xfId="0" applyNumberFormat="1" applyFont="1"/>
    <xf numFmtId="187" fontId="2" fillId="2" borderId="1" xfId="0" applyNumberFormat="1" applyFont="1" applyFill="1" applyBorder="1" applyAlignment="1">
      <alignment vertical="top" wrapText="1"/>
    </xf>
    <xf numFmtId="187" fontId="12" fillId="3" borderId="1" xfId="0" applyNumberFormat="1" applyFont="1" applyFill="1" applyBorder="1" applyAlignment="1">
      <alignment vertical="top" wrapText="1"/>
    </xf>
    <xf numFmtId="3" fontId="17" fillId="0" borderId="0" xfId="0" applyNumberFormat="1" applyFont="1"/>
    <xf numFmtId="187" fontId="17" fillId="0" borderId="0" xfId="0" applyNumberFormat="1" applyFont="1"/>
    <xf numFmtId="3" fontId="18" fillId="0" borderId="0" xfId="0" applyNumberFormat="1" applyFont="1"/>
    <xf numFmtId="187" fontId="18" fillId="0" borderId="0" xfId="0" applyNumberFormat="1" applyFont="1"/>
    <xf numFmtId="4" fontId="17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readingOrder="1"/>
    </xf>
    <xf numFmtId="4" fontId="0" fillId="0" borderId="0" xfId="0" applyNumberFormat="1" applyBorder="1"/>
    <xf numFmtId="2" fontId="11" fillId="0" borderId="7" xfId="0" applyNumberFormat="1" applyFont="1" applyBorder="1" applyAlignment="1">
      <alignment horizontal="center"/>
    </xf>
    <xf numFmtId="0" fontId="21" fillId="18" borderId="14" xfId="0" applyFont="1" applyFill="1" applyBorder="1" applyAlignment="1">
      <alignment horizontal="center" vertical="center" wrapText="1" readingOrder="1"/>
    </xf>
    <xf numFmtId="0" fontId="21" fillId="21" borderId="17" xfId="0" applyFont="1" applyFill="1" applyBorder="1" applyAlignment="1">
      <alignment horizontal="center" vertical="center" wrapText="1" readingOrder="1"/>
    </xf>
    <xf numFmtId="0" fontId="21" fillId="22" borderId="14" xfId="0" applyFont="1" applyFill="1" applyBorder="1" applyAlignment="1">
      <alignment horizontal="left" wrapText="1" readingOrder="1"/>
    </xf>
    <xf numFmtId="3" fontId="22" fillId="0" borderId="14" xfId="0" applyNumberFormat="1" applyFont="1" applyBorder="1" applyAlignment="1">
      <alignment horizontal="center" wrapText="1" readingOrder="1"/>
    </xf>
    <xf numFmtId="4" fontId="22" fillId="21" borderId="14" xfId="0" applyNumberFormat="1" applyFont="1" applyFill="1" applyBorder="1" applyAlignment="1">
      <alignment horizontal="center" wrapText="1" readingOrder="1"/>
    </xf>
    <xf numFmtId="0" fontId="21" fillId="18" borderId="14" xfId="0" applyFont="1" applyFill="1" applyBorder="1" applyAlignment="1">
      <alignment horizontal="center" wrapText="1" readingOrder="1"/>
    </xf>
    <xf numFmtId="0" fontId="20" fillId="18" borderId="19" xfId="0" applyFont="1" applyFill="1" applyBorder="1" applyAlignment="1">
      <alignment horizontal="center" vertical="center" wrapText="1" readingOrder="1"/>
    </xf>
    <xf numFmtId="0" fontId="20" fillId="18" borderId="14" xfId="0" applyFont="1" applyFill="1" applyBorder="1" applyAlignment="1">
      <alignment horizontal="center" vertical="center" wrapText="1" readingOrder="1"/>
    </xf>
    <xf numFmtId="4" fontId="23" fillId="23" borderId="14" xfId="0" applyNumberFormat="1" applyFont="1" applyFill="1" applyBorder="1" applyAlignment="1">
      <alignment horizontal="center" wrapText="1" readingOrder="1"/>
    </xf>
    <xf numFmtId="43" fontId="22" fillId="24" borderId="14" xfId="1" applyFont="1" applyFill="1" applyBorder="1" applyAlignment="1">
      <alignment horizontal="center" wrapText="1" readingOrder="1"/>
    </xf>
    <xf numFmtId="43" fontId="23" fillId="0" borderId="14" xfId="1" applyFont="1" applyBorder="1" applyAlignment="1">
      <alignment horizontal="center" wrapText="1" readingOrder="1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3" xfId="0" applyFont="1" applyFill="1" applyBorder="1" applyAlignment="1">
      <alignment horizontal="center" wrapText="1"/>
    </xf>
    <xf numFmtId="43" fontId="10" fillId="2" borderId="7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4" fontId="5" fillId="3" borderId="0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vertical="top" wrapText="1"/>
    </xf>
    <xf numFmtId="0" fontId="11" fillId="0" borderId="8" xfId="0" applyFont="1" applyBorder="1"/>
    <xf numFmtId="49" fontId="11" fillId="0" borderId="9" xfId="0" applyNumberFormat="1" applyFont="1" applyBorder="1" applyAlignment="1">
      <alignment horizontal="center" vertical="center" wrapText="1"/>
    </xf>
    <xf numFmtId="17" fontId="1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0" fontId="0" fillId="0" borderId="9" xfId="0" applyBorder="1"/>
    <xf numFmtId="4" fontId="0" fillId="7" borderId="9" xfId="0" applyNumberFormat="1" applyFill="1" applyBorder="1"/>
    <xf numFmtId="0" fontId="1" fillId="25" borderId="23" xfId="4" applyBorder="1" applyAlignment="1">
      <alignment horizontal="center" vertical="center" wrapText="1"/>
    </xf>
    <xf numFmtId="0" fontId="1" fillId="25" borderId="27" xfId="4" applyBorder="1" applyAlignment="1">
      <alignment horizontal="center" vertical="center" wrapText="1"/>
    </xf>
    <xf numFmtId="0" fontId="1" fillId="25" borderId="0" xfId="4" applyBorder="1" applyAlignment="1">
      <alignment horizontal="center" vertical="center" wrapText="1"/>
    </xf>
    <xf numFmtId="0" fontId="1" fillId="25" borderId="7" xfId="4" applyBorder="1" applyAlignment="1">
      <alignment horizontal="center" vertical="center" wrapText="1"/>
    </xf>
    <xf numFmtId="0" fontId="1" fillId="25" borderId="28" xfId="4" applyBorder="1" applyAlignment="1">
      <alignment horizontal="center" vertical="center" wrapText="1"/>
    </xf>
    <xf numFmtId="3" fontId="1" fillId="25" borderId="27" xfId="4" applyNumberFormat="1" applyBorder="1"/>
    <xf numFmtId="4" fontId="1" fillId="25" borderId="7" xfId="4" applyNumberFormat="1" applyBorder="1"/>
    <xf numFmtId="4" fontId="1" fillId="25" borderId="28" xfId="4" applyNumberFormat="1" applyBorder="1"/>
    <xf numFmtId="0" fontId="1" fillId="25" borderId="27" xfId="4" applyBorder="1"/>
    <xf numFmtId="3" fontId="1" fillId="25" borderId="29" xfId="4" applyNumberFormat="1" applyBorder="1"/>
    <xf numFmtId="4" fontId="1" fillId="25" borderId="30" xfId="4" applyNumberFormat="1" applyBorder="1"/>
    <xf numFmtId="4" fontId="1" fillId="25" borderId="31" xfId="4" applyNumberFormat="1" applyBorder="1"/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7" xfId="0" applyFill="1" applyBorder="1"/>
    <xf numFmtId="3" fontId="22" fillId="6" borderId="14" xfId="0" applyNumberFormat="1" applyFont="1" applyFill="1" applyBorder="1" applyAlignment="1">
      <alignment horizontal="center" wrapText="1" readingOrder="1"/>
    </xf>
    <xf numFmtId="4" fontId="22" fillId="6" borderId="14" xfId="0" applyNumberFormat="1" applyFont="1" applyFill="1" applyBorder="1" applyAlignment="1">
      <alignment horizontal="center" wrapText="1" readingOrder="1"/>
    </xf>
    <xf numFmtId="4" fontId="2" fillId="3" borderId="0" xfId="0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5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17" fillId="15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 wrapText="1"/>
    </xf>
    <xf numFmtId="0" fontId="3" fillId="9" borderId="2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2" fillId="15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21" fillId="18" borderId="15" xfId="0" applyFont="1" applyFill="1" applyBorder="1" applyAlignment="1">
      <alignment horizontal="center" vertical="center" wrapText="1" readingOrder="1"/>
    </xf>
    <xf numFmtId="0" fontId="21" fillId="18" borderId="16" xfId="0" applyFont="1" applyFill="1" applyBorder="1" applyAlignment="1">
      <alignment horizontal="center" vertical="center" wrapText="1" readingOrder="1"/>
    </xf>
    <xf numFmtId="0" fontId="20" fillId="19" borderId="17" xfId="0" applyFont="1" applyFill="1" applyBorder="1" applyAlignment="1">
      <alignment horizontal="center" wrapText="1" readingOrder="1"/>
    </xf>
    <xf numFmtId="0" fontId="21" fillId="19" borderId="18" xfId="0" applyFont="1" applyFill="1" applyBorder="1" applyAlignment="1">
      <alignment horizontal="center" wrapText="1" readingOrder="1"/>
    </xf>
    <xf numFmtId="0" fontId="20" fillId="20" borderId="18" xfId="0" applyFont="1" applyFill="1" applyBorder="1" applyAlignment="1">
      <alignment horizontal="center" vertical="center" shrinkToFit="1" readingOrder="1"/>
    </xf>
    <xf numFmtId="0" fontId="21" fillId="20" borderId="18" xfId="0" applyFont="1" applyFill="1" applyBorder="1" applyAlignment="1">
      <alignment horizontal="center" vertical="center" shrinkToFit="1" readingOrder="1"/>
    </xf>
    <xf numFmtId="0" fontId="21" fillId="20" borderId="19" xfId="0" applyFont="1" applyFill="1" applyBorder="1" applyAlignment="1">
      <alignment horizontal="center" vertical="center" shrinkToFit="1" readingOrder="1"/>
    </xf>
    <xf numFmtId="0" fontId="20" fillId="0" borderId="13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5" borderId="24" xfId="4" applyBorder="1" applyAlignment="1">
      <alignment horizontal="center" vertical="center" wrapText="1"/>
    </xf>
    <xf numFmtId="0" fontId="1" fillId="25" borderId="25" xfId="4" applyBorder="1" applyAlignment="1">
      <alignment horizontal="center" vertical="center" wrapText="1"/>
    </xf>
    <xf numFmtId="0" fontId="1" fillId="25" borderId="26" xfId="4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</cellXfs>
  <cellStyles count="5">
    <cellStyle name="20% - ส่วนที่ถูกเน้น3" xfId="4" builtinId="38"/>
    <cellStyle name="Comma" xfId="1" builtinId="3"/>
    <cellStyle name="Normal" xfId="0" builtinId="0"/>
    <cellStyle name="Normal 2" xfId="3"/>
    <cellStyle name="ปกติ_Sheet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9FF"/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จังหวัด!$B$2</c:f>
              <c:strCache>
                <c:ptCount val="1"/>
                <c:pt idx="0">
                  <c:v>ปี57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จังหวัด!$B$3:$B$14</c:f>
              <c:numCache>
                <c:formatCode>#,##0.00</c:formatCode>
                <c:ptCount val="12"/>
                <c:pt idx="0">
                  <c:v>5399.1488999999992</c:v>
                </c:pt>
                <c:pt idx="1">
                  <c:v>5367.3737000000019</c:v>
                </c:pt>
                <c:pt idx="2">
                  <c:v>5441.3059999999987</c:v>
                </c:pt>
                <c:pt idx="3">
                  <c:v>5898.9222</c:v>
                </c:pt>
                <c:pt idx="4">
                  <c:v>5586.6936999999998</c:v>
                </c:pt>
                <c:pt idx="5">
                  <c:v>5845.9207000000006</c:v>
                </c:pt>
                <c:pt idx="6">
                  <c:v>5184.2277000000013</c:v>
                </c:pt>
                <c:pt idx="7">
                  <c:v>5168.0640000000012</c:v>
                </c:pt>
                <c:pt idx="8">
                  <c:v>4838.0812999999989</c:v>
                </c:pt>
                <c:pt idx="9">
                  <c:v>5146.3689999999997</c:v>
                </c:pt>
                <c:pt idx="10">
                  <c:v>5267.695999999999</c:v>
                </c:pt>
                <c:pt idx="11">
                  <c:v>5018.0361999999996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จังหวัด!$C$2</c:f>
              <c:strCache>
                <c:ptCount val="1"/>
                <c:pt idx="0">
                  <c:v>ปี58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จังหวัด!$C$3:$C$14</c:f>
              <c:numCache>
                <c:formatCode>#,##0.00</c:formatCode>
                <c:ptCount val="12"/>
                <c:pt idx="0">
                  <c:v>5198.8750000000009</c:v>
                </c:pt>
                <c:pt idx="1">
                  <c:v>4942.2081999999991</c:v>
                </c:pt>
                <c:pt idx="2">
                  <c:v>5620.0485000000008</c:v>
                </c:pt>
                <c:pt idx="3">
                  <c:v>4589.8590999999997</c:v>
                </c:pt>
                <c:pt idx="4">
                  <c:v>5243.433399999999</c:v>
                </c:pt>
                <c:pt idx="5">
                  <c:v>5507.1495000000014</c:v>
                </c:pt>
                <c:pt idx="6">
                  <c:v>4724.3459000000003</c:v>
                </c:pt>
                <c:pt idx="7">
                  <c:v>5201.5508999999984</c:v>
                </c:pt>
                <c:pt idx="8">
                  <c:v>5210.0189999999993</c:v>
                </c:pt>
                <c:pt idx="9">
                  <c:v>5036.779700000001</c:v>
                </c:pt>
                <c:pt idx="10">
                  <c:v>5263.5696999999982</c:v>
                </c:pt>
                <c:pt idx="11">
                  <c:v>5497.5760000000009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จังหวัด!$D$2</c:f>
              <c:strCache>
                <c:ptCount val="1"/>
                <c:pt idx="0">
                  <c:v>ปี59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จังหวัด!$D$3:$D$14</c:f>
              <c:numCache>
                <c:formatCode>#,##0.00</c:formatCode>
                <c:ptCount val="12"/>
                <c:pt idx="0">
                  <c:v>5783.8057999999992</c:v>
                </c:pt>
                <c:pt idx="1">
                  <c:v>5557.9551000000001</c:v>
                </c:pt>
                <c:pt idx="2">
                  <c:v>5485.7005000000008</c:v>
                </c:pt>
                <c:pt idx="3">
                  <c:v>5088.7895999999992</c:v>
                </c:pt>
                <c:pt idx="4">
                  <c:v>5095.1204000000007</c:v>
                </c:pt>
                <c:pt idx="5">
                  <c:v>5260.2709000000004</c:v>
                </c:pt>
                <c:pt idx="6">
                  <c:v>5173.1332999999995</c:v>
                </c:pt>
                <c:pt idx="7">
                  <c:v>4814.5351000000001</c:v>
                </c:pt>
                <c:pt idx="8">
                  <c:v>4811.8332999999984</c:v>
                </c:pt>
                <c:pt idx="9">
                  <c:v>5282.5459000000001</c:v>
                </c:pt>
                <c:pt idx="10">
                  <c:v>5586.9362000000001</c:v>
                </c:pt>
                <c:pt idx="11">
                  <c:v>5722.5073999999995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จังหวัด!$E$2</c:f>
              <c:strCache>
                <c:ptCount val="1"/>
                <c:pt idx="0">
                  <c:v>ปี60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จังหวัด!$E$3:$E$14</c:f>
              <c:numCache>
                <c:formatCode>#,##0.00</c:formatCode>
                <c:ptCount val="12"/>
                <c:pt idx="0">
                  <c:v>5932.0834999999988</c:v>
                </c:pt>
                <c:pt idx="1">
                  <c:v>5662.3148000000001</c:v>
                </c:pt>
                <c:pt idx="2">
                  <c:v>5566.5912000000008</c:v>
                </c:pt>
                <c:pt idx="3">
                  <c:v>5374.4913000000015</c:v>
                </c:pt>
                <c:pt idx="4">
                  <c:v>5110.1345000000001</c:v>
                </c:pt>
                <c:pt idx="5">
                  <c:v>5857.1905000000015</c:v>
                </c:pt>
                <c:pt idx="6">
                  <c:v>5193.526100000001</c:v>
                </c:pt>
                <c:pt idx="7">
                  <c:v>5354.9214000000011</c:v>
                </c:pt>
                <c:pt idx="8">
                  <c:v>5594.4984000000004</c:v>
                </c:pt>
                <c:pt idx="9">
                  <c:v>6047.6987000000017</c:v>
                </c:pt>
                <c:pt idx="10">
                  <c:v>6181.6737999999987</c:v>
                </c:pt>
                <c:pt idx="11">
                  <c:v>6273.3480999999992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จังหวัด!$F$2</c:f>
              <c:strCache>
                <c:ptCount val="1"/>
                <c:pt idx="0">
                  <c:v>ปี61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จังหวัด!$F$3:$F$14</c:f>
              <c:numCache>
                <c:formatCode>#,##0.00</c:formatCode>
                <c:ptCount val="12"/>
                <c:pt idx="0">
                  <c:v>5905.9032999999999</c:v>
                </c:pt>
                <c:pt idx="1">
                  <c:v>5804.3531000000003</c:v>
                </c:pt>
                <c:pt idx="2">
                  <c:v>5256.5660999999991</c:v>
                </c:pt>
                <c:pt idx="3">
                  <c:v>5710.195200000001</c:v>
                </c:pt>
                <c:pt idx="4">
                  <c:v>5681.6301999999996</c:v>
                </c:pt>
                <c:pt idx="5">
                  <c:v>5935.9040000000005</c:v>
                </c:pt>
                <c:pt idx="6">
                  <c:v>5555.4254999999994</c:v>
                </c:pt>
                <c:pt idx="7">
                  <c:v>5916.1146999999992</c:v>
                </c:pt>
                <c:pt idx="8">
                  <c:v>6056.5423999999975</c:v>
                </c:pt>
                <c:pt idx="9">
                  <c:v>6077.2930000000006</c:v>
                </c:pt>
                <c:pt idx="10">
                  <c:v>6168.346199999999</c:v>
                </c:pt>
                <c:pt idx="11">
                  <c:v>6182.3634999999995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67328"/>
        <c:axId val="121268864"/>
      </c:lineChart>
      <c:catAx>
        <c:axId val="12126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268864"/>
        <c:crosses val="autoZero"/>
        <c:auto val="1"/>
        <c:lblAlgn val="ctr"/>
        <c:lblOffset val="100"/>
        <c:noMultiLvlLbl val="0"/>
      </c:catAx>
      <c:valAx>
        <c:axId val="1212688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126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214312</xdr:rowOff>
    </xdr:from>
    <xdr:to>
      <xdr:col>13</xdr:col>
      <xdr:colOff>457200</xdr:colOff>
      <xdr:row>14</xdr:row>
      <xdr:rowOff>14287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2</xdr:row>
      <xdr:rowOff>47625</xdr:rowOff>
    </xdr:from>
    <xdr:to>
      <xdr:col>35</xdr:col>
      <xdr:colOff>37447</xdr:colOff>
      <xdr:row>4</xdr:row>
      <xdr:rowOff>247554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581025"/>
          <a:ext cx="521904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" workbookViewId="0">
      <selection activeCell="E10" sqref="E10"/>
    </sheetView>
  </sheetViews>
  <sheetFormatPr defaultRowHeight="14.25" x14ac:dyDescent="0.2"/>
  <cols>
    <col min="1" max="1" width="4.75" style="76" customWidth="1"/>
    <col min="2" max="2" width="13" style="76" customWidth="1"/>
    <col min="3" max="3" width="6.625" style="76" bestFit="1" customWidth="1"/>
    <col min="4" max="4" width="29.25" style="76" customWidth="1"/>
    <col min="5" max="5" width="14.5" style="76" bestFit="1" customWidth="1"/>
    <col min="6" max="6" width="37" style="76" bestFit="1" customWidth="1"/>
    <col min="7" max="16384" width="9" style="74"/>
  </cols>
  <sheetData>
    <row r="1" spans="1:6" ht="25.5" x14ac:dyDescent="0.2">
      <c r="A1" s="73" t="s">
        <v>77</v>
      </c>
      <c r="B1" s="73" t="s">
        <v>78</v>
      </c>
      <c r="C1" s="73" t="s">
        <v>79</v>
      </c>
      <c r="D1" s="73" t="s">
        <v>80</v>
      </c>
      <c r="E1" s="73" t="s">
        <v>81</v>
      </c>
      <c r="F1" s="73" t="s">
        <v>82</v>
      </c>
    </row>
    <row r="2" spans="1:6" ht="17.25" customHeight="1" x14ac:dyDescent="0.2">
      <c r="A2" s="75" t="s">
        <v>83</v>
      </c>
      <c r="B2" s="75" t="s">
        <v>70</v>
      </c>
      <c r="C2" s="75" t="s">
        <v>84</v>
      </c>
      <c r="D2" s="75" t="s">
        <v>85</v>
      </c>
      <c r="E2" s="75" t="s">
        <v>86</v>
      </c>
      <c r="F2" s="75" t="s">
        <v>87</v>
      </c>
    </row>
    <row r="3" spans="1:6" x14ac:dyDescent="0.2">
      <c r="A3" s="75" t="s">
        <v>83</v>
      </c>
      <c r="B3" s="75" t="s">
        <v>70</v>
      </c>
      <c r="C3" s="75" t="s">
        <v>88</v>
      </c>
      <c r="D3" s="75" t="s">
        <v>89</v>
      </c>
      <c r="E3" s="75" t="s">
        <v>86</v>
      </c>
      <c r="F3" s="75" t="s">
        <v>90</v>
      </c>
    </row>
    <row r="4" spans="1:6" x14ac:dyDescent="0.2">
      <c r="A4" s="75" t="s">
        <v>83</v>
      </c>
      <c r="B4" s="75" t="s">
        <v>70</v>
      </c>
      <c r="C4" s="75" t="s">
        <v>91</v>
      </c>
      <c r="D4" s="75" t="s">
        <v>92</v>
      </c>
      <c r="E4" s="75" t="s">
        <v>86</v>
      </c>
      <c r="F4" s="75" t="s">
        <v>90</v>
      </c>
    </row>
    <row r="5" spans="1:6" x14ac:dyDescent="0.2">
      <c r="A5" s="75" t="s">
        <v>83</v>
      </c>
      <c r="B5" s="75" t="s">
        <v>70</v>
      </c>
      <c r="C5" s="75" t="s">
        <v>93</v>
      </c>
      <c r="D5" s="75" t="s">
        <v>94</v>
      </c>
      <c r="E5" s="75" t="s">
        <v>86</v>
      </c>
      <c r="F5" s="75" t="s">
        <v>90</v>
      </c>
    </row>
    <row r="6" spans="1:6" x14ac:dyDescent="0.2">
      <c r="A6" s="75" t="s">
        <v>83</v>
      </c>
      <c r="B6" s="75" t="s">
        <v>70</v>
      </c>
      <c r="C6" s="75" t="s">
        <v>95</v>
      </c>
      <c r="D6" s="75" t="s">
        <v>96</v>
      </c>
      <c r="E6" s="75" t="s">
        <v>86</v>
      </c>
      <c r="F6" s="75" t="s">
        <v>90</v>
      </c>
    </row>
    <row r="7" spans="1:6" x14ac:dyDescent="0.2">
      <c r="A7" s="75" t="s">
        <v>83</v>
      </c>
      <c r="B7" s="75" t="s">
        <v>70</v>
      </c>
      <c r="C7" s="75" t="s">
        <v>97</v>
      </c>
      <c r="D7" s="75" t="s">
        <v>98</v>
      </c>
      <c r="E7" s="75" t="s">
        <v>86</v>
      </c>
      <c r="F7" s="75" t="s">
        <v>90</v>
      </c>
    </row>
    <row r="8" spans="1:6" x14ac:dyDescent="0.2">
      <c r="A8" s="75" t="s">
        <v>83</v>
      </c>
      <c r="B8" s="75" t="s">
        <v>70</v>
      </c>
      <c r="C8" s="75" t="s">
        <v>99</v>
      </c>
      <c r="D8" s="75" t="s">
        <v>100</v>
      </c>
      <c r="E8" s="75" t="s">
        <v>101</v>
      </c>
      <c r="F8" s="75" t="s">
        <v>102</v>
      </c>
    </row>
    <row r="9" spans="1:6" x14ac:dyDescent="0.2">
      <c r="A9" s="75" t="s">
        <v>83</v>
      </c>
      <c r="B9" s="75" t="s">
        <v>70</v>
      </c>
      <c r="C9" s="75" t="s">
        <v>103</v>
      </c>
      <c r="D9" s="75" t="s">
        <v>104</v>
      </c>
      <c r="E9" s="75" t="s">
        <v>101</v>
      </c>
      <c r="F9" s="75" t="s">
        <v>102</v>
      </c>
    </row>
    <row r="10" spans="1:6" ht="25.5" x14ac:dyDescent="0.2">
      <c r="A10" s="75" t="s">
        <v>83</v>
      </c>
      <c r="B10" s="75" t="s">
        <v>70</v>
      </c>
      <c r="C10" s="75" t="s">
        <v>105</v>
      </c>
      <c r="D10" s="75" t="s">
        <v>106</v>
      </c>
      <c r="E10" s="75" t="s">
        <v>101</v>
      </c>
      <c r="F10" s="75" t="s">
        <v>102</v>
      </c>
    </row>
    <row r="11" spans="1:6" x14ac:dyDescent="0.2">
      <c r="A11" s="75" t="s">
        <v>83</v>
      </c>
      <c r="B11" s="75" t="s">
        <v>70</v>
      </c>
      <c r="C11" s="75" t="s">
        <v>107</v>
      </c>
      <c r="D11" s="75" t="s">
        <v>108</v>
      </c>
      <c r="E11" s="75" t="s">
        <v>101</v>
      </c>
      <c r="F11" s="75" t="s">
        <v>109</v>
      </c>
    </row>
    <row r="12" spans="1:6" ht="25.5" x14ac:dyDescent="0.2">
      <c r="A12" s="75" t="s">
        <v>83</v>
      </c>
      <c r="B12" s="75" t="s">
        <v>70</v>
      </c>
      <c r="C12" s="75" t="s">
        <v>110</v>
      </c>
      <c r="D12" s="75" t="s">
        <v>111</v>
      </c>
      <c r="E12" s="75" t="s">
        <v>112</v>
      </c>
      <c r="F12" s="75" t="s">
        <v>113</v>
      </c>
    </row>
    <row r="13" spans="1:6" x14ac:dyDescent="0.2">
      <c r="A13" s="75" t="s">
        <v>83</v>
      </c>
      <c r="B13" s="75" t="s">
        <v>70</v>
      </c>
      <c r="C13" s="75" t="s">
        <v>114</v>
      </c>
      <c r="D13" s="75" t="s">
        <v>115</v>
      </c>
      <c r="E13" s="75" t="s">
        <v>86</v>
      </c>
      <c r="F13" s="75" t="s">
        <v>90</v>
      </c>
    </row>
    <row r="14" spans="1:6" x14ac:dyDescent="0.2">
      <c r="A14" s="75" t="s">
        <v>116</v>
      </c>
      <c r="B14" s="75" t="s">
        <v>71</v>
      </c>
      <c r="C14" s="75" t="s">
        <v>117</v>
      </c>
      <c r="D14" s="75" t="s">
        <v>118</v>
      </c>
      <c r="E14" s="75" t="s">
        <v>86</v>
      </c>
      <c r="F14" s="75" t="s">
        <v>87</v>
      </c>
    </row>
    <row r="15" spans="1:6" x14ac:dyDescent="0.2">
      <c r="A15" s="75" t="s">
        <v>116</v>
      </c>
      <c r="B15" s="75" t="s">
        <v>71</v>
      </c>
      <c r="C15" s="75" t="s">
        <v>119</v>
      </c>
      <c r="D15" s="75" t="s">
        <v>120</v>
      </c>
      <c r="E15" s="75" t="s">
        <v>86</v>
      </c>
      <c r="F15" s="75" t="s">
        <v>90</v>
      </c>
    </row>
    <row r="16" spans="1:6" x14ac:dyDescent="0.2">
      <c r="A16" s="75" t="s">
        <v>116</v>
      </c>
      <c r="B16" s="75" t="s">
        <v>71</v>
      </c>
      <c r="C16" s="75" t="s">
        <v>121</v>
      </c>
      <c r="D16" s="75" t="s">
        <v>122</v>
      </c>
      <c r="E16" s="75" t="s">
        <v>86</v>
      </c>
      <c r="F16" s="75" t="s">
        <v>90</v>
      </c>
    </row>
    <row r="17" spans="1:6" x14ac:dyDescent="0.2">
      <c r="A17" s="75" t="s">
        <v>116</v>
      </c>
      <c r="B17" s="75" t="s">
        <v>71</v>
      </c>
      <c r="C17" s="75" t="s">
        <v>123</v>
      </c>
      <c r="D17" s="75" t="s">
        <v>124</v>
      </c>
      <c r="E17" s="75" t="s">
        <v>86</v>
      </c>
      <c r="F17" s="75" t="s">
        <v>90</v>
      </c>
    </row>
    <row r="18" spans="1:6" x14ac:dyDescent="0.2">
      <c r="A18" s="75" t="s">
        <v>116</v>
      </c>
      <c r="B18" s="75" t="s">
        <v>71</v>
      </c>
      <c r="C18" s="75" t="s">
        <v>125</v>
      </c>
      <c r="D18" s="75" t="s">
        <v>126</v>
      </c>
      <c r="E18" s="75" t="s">
        <v>86</v>
      </c>
      <c r="F18" s="75" t="s">
        <v>90</v>
      </c>
    </row>
    <row r="19" spans="1:6" x14ac:dyDescent="0.2">
      <c r="A19" s="75" t="s">
        <v>116</v>
      </c>
      <c r="B19" s="75" t="s">
        <v>71</v>
      </c>
      <c r="C19" s="75" t="s">
        <v>127</v>
      </c>
      <c r="D19" s="75" t="s">
        <v>128</v>
      </c>
      <c r="E19" s="75" t="s">
        <v>86</v>
      </c>
      <c r="F19" s="75" t="s">
        <v>90</v>
      </c>
    </row>
    <row r="20" spans="1:6" x14ac:dyDescent="0.2">
      <c r="A20" s="75" t="s">
        <v>116</v>
      </c>
      <c r="B20" s="75" t="s">
        <v>71</v>
      </c>
      <c r="C20" s="75" t="s">
        <v>129</v>
      </c>
      <c r="D20" s="75" t="s">
        <v>130</v>
      </c>
      <c r="E20" s="75" t="s">
        <v>86</v>
      </c>
      <c r="F20" s="75" t="s">
        <v>90</v>
      </c>
    </row>
    <row r="21" spans="1:6" x14ac:dyDescent="0.2">
      <c r="A21" s="75" t="s">
        <v>116</v>
      </c>
      <c r="B21" s="75" t="s">
        <v>71</v>
      </c>
      <c r="C21" s="75" t="s">
        <v>131</v>
      </c>
      <c r="D21" s="75" t="s">
        <v>132</v>
      </c>
      <c r="E21" s="75" t="s">
        <v>86</v>
      </c>
      <c r="F21" s="75" t="s">
        <v>90</v>
      </c>
    </row>
    <row r="22" spans="1:6" x14ac:dyDescent="0.2">
      <c r="A22" s="75" t="s">
        <v>116</v>
      </c>
      <c r="B22" s="75" t="s">
        <v>71</v>
      </c>
      <c r="C22" s="75" t="s">
        <v>133</v>
      </c>
      <c r="D22" s="75" t="s">
        <v>134</v>
      </c>
      <c r="E22" s="75" t="s">
        <v>135</v>
      </c>
      <c r="F22" s="75" t="s">
        <v>136</v>
      </c>
    </row>
    <row r="23" spans="1:6" x14ac:dyDescent="0.2">
      <c r="A23" s="75" t="s">
        <v>116</v>
      </c>
      <c r="B23" s="75" t="s">
        <v>71</v>
      </c>
      <c r="C23" s="75" t="s">
        <v>137</v>
      </c>
      <c r="D23" s="75" t="s">
        <v>138</v>
      </c>
      <c r="E23" s="75" t="s">
        <v>101</v>
      </c>
      <c r="F23" s="75" t="s">
        <v>109</v>
      </c>
    </row>
    <row r="24" spans="1:6" x14ac:dyDescent="0.2">
      <c r="A24" s="75" t="s">
        <v>116</v>
      </c>
      <c r="B24" s="75" t="s">
        <v>71</v>
      </c>
      <c r="C24" s="75" t="s">
        <v>139</v>
      </c>
      <c r="D24" s="75" t="s">
        <v>140</v>
      </c>
      <c r="E24" s="75" t="s">
        <v>112</v>
      </c>
      <c r="F24" s="75" t="s">
        <v>113</v>
      </c>
    </row>
    <row r="25" spans="1:6" x14ac:dyDescent="0.2">
      <c r="A25" s="75" t="s">
        <v>116</v>
      </c>
      <c r="B25" s="75" t="s">
        <v>71</v>
      </c>
      <c r="C25" s="75" t="s">
        <v>141</v>
      </c>
      <c r="D25" s="75" t="s">
        <v>142</v>
      </c>
      <c r="E25" s="75" t="s">
        <v>135</v>
      </c>
      <c r="F25" s="75" t="s">
        <v>136</v>
      </c>
    </row>
    <row r="26" spans="1:6" x14ac:dyDescent="0.2">
      <c r="A26" s="75" t="s">
        <v>116</v>
      </c>
      <c r="B26" s="75" t="s">
        <v>71</v>
      </c>
      <c r="C26" s="75" t="s">
        <v>143</v>
      </c>
      <c r="D26" s="75" t="s">
        <v>144</v>
      </c>
      <c r="E26" s="75" t="s">
        <v>101</v>
      </c>
      <c r="F26" s="75" t="s">
        <v>102</v>
      </c>
    </row>
    <row r="27" spans="1:6" x14ac:dyDescent="0.2">
      <c r="A27" s="75" t="s">
        <v>145</v>
      </c>
      <c r="B27" s="75" t="s">
        <v>35</v>
      </c>
      <c r="C27" s="75" t="s">
        <v>146</v>
      </c>
      <c r="D27" s="75" t="s">
        <v>147</v>
      </c>
      <c r="E27" s="75" t="s">
        <v>86</v>
      </c>
      <c r="F27" s="75" t="s">
        <v>148</v>
      </c>
    </row>
    <row r="28" spans="1:6" x14ac:dyDescent="0.2">
      <c r="A28" s="75" t="s">
        <v>145</v>
      </c>
      <c r="B28" s="75" t="s">
        <v>35</v>
      </c>
      <c r="C28" s="75" t="s">
        <v>149</v>
      </c>
      <c r="D28" s="75" t="s">
        <v>150</v>
      </c>
      <c r="E28" s="75" t="s">
        <v>86</v>
      </c>
      <c r="F28" s="75" t="s">
        <v>87</v>
      </c>
    </row>
    <row r="29" spans="1:6" x14ac:dyDescent="0.2">
      <c r="A29" s="75" t="s">
        <v>145</v>
      </c>
      <c r="B29" s="75" t="s">
        <v>35</v>
      </c>
      <c r="C29" s="75" t="s">
        <v>151</v>
      </c>
      <c r="D29" s="75" t="s">
        <v>152</v>
      </c>
      <c r="E29" s="75" t="s">
        <v>86</v>
      </c>
      <c r="F29" s="75" t="s">
        <v>90</v>
      </c>
    </row>
    <row r="30" spans="1:6" x14ac:dyDescent="0.2">
      <c r="A30" s="75" t="s">
        <v>145</v>
      </c>
      <c r="B30" s="75" t="s">
        <v>35</v>
      </c>
      <c r="C30" s="75" t="s">
        <v>153</v>
      </c>
      <c r="D30" s="75" t="s">
        <v>154</v>
      </c>
      <c r="E30" s="75" t="s">
        <v>86</v>
      </c>
      <c r="F30" s="75" t="s">
        <v>90</v>
      </c>
    </row>
    <row r="31" spans="1:6" x14ac:dyDescent="0.2">
      <c r="A31" s="75" t="s">
        <v>145</v>
      </c>
      <c r="B31" s="75" t="s">
        <v>35</v>
      </c>
      <c r="C31" s="75" t="s">
        <v>155</v>
      </c>
      <c r="D31" s="75" t="s">
        <v>156</v>
      </c>
      <c r="E31" s="75" t="s">
        <v>86</v>
      </c>
      <c r="F31" s="75" t="s">
        <v>90</v>
      </c>
    </row>
    <row r="32" spans="1:6" x14ac:dyDescent="0.2">
      <c r="A32" s="75" t="s">
        <v>145</v>
      </c>
      <c r="B32" s="75" t="s">
        <v>35</v>
      </c>
      <c r="C32" s="75" t="s">
        <v>157</v>
      </c>
      <c r="D32" s="75" t="s">
        <v>158</v>
      </c>
      <c r="E32" s="75" t="s">
        <v>86</v>
      </c>
      <c r="F32" s="75" t="s">
        <v>90</v>
      </c>
    </row>
    <row r="33" spans="1:6" x14ac:dyDescent="0.2">
      <c r="A33" s="75" t="s">
        <v>145</v>
      </c>
      <c r="B33" s="75" t="s">
        <v>35</v>
      </c>
      <c r="C33" s="75" t="s">
        <v>159</v>
      </c>
      <c r="D33" s="75" t="s">
        <v>160</v>
      </c>
      <c r="E33" s="75" t="s">
        <v>86</v>
      </c>
      <c r="F33" s="75" t="s">
        <v>90</v>
      </c>
    </row>
    <row r="34" spans="1:6" x14ac:dyDescent="0.2">
      <c r="A34" s="75" t="s">
        <v>145</v>
      </c>
      <c r="B34" s="75" t="s">
        <v>35</v>
      </c>
      <c r="C34" s="75" t="s">
        <v>161</v>
      </c>
      <c r="D34" s="75" t="s">
        <v>162</v>
      </c>
      <c r="E34" s="75" t="s">
        <v>86</v>
      </c>
      <c r="F34" s="75" t="s">
        <v>90</v>
      </c>
    </row>
    <row r="35" spans="1:6" ht="25.5" x14ac:dyDescent="0.2">
      <c r="A35" s="75" t="s">
        <v>145</v>
      </c>
      <c r="B35" s="75" t="s">
        <v>35</v>
      </c>
      <c r="C35" s="75" t="s">
        <v>163</v>
      </c>
      <c r="D35" s="75" t="s">
        <v>164</v>
      </c>
      <c r="E35" s="75" t="s">
        <v>86</v>
      </c>
      <c r="F35" s="75" t="s">
        <v>90</v>
      </c>
    </row>
    <row r="36" spans="1:6" ht="25.5" x14ac:dyDescent="0.2">
      <c r="A36" s="75" t="s">
        <v>145</v>
      </c>
      <c r="B36" s="75" t="s">
        <v>35</v>
      </c>
      <c r="C36" s="75" t="s">
        <v>165</v>
      </c>
      <c r="D36" s="75" t="s">
        <v>166</v>
      </c>
      <c r="E36" s="75" t="s">
        <v>86</v>
      </c>
      <c r="F36" s="75" t="s">
        <v>90</v>
      </c>
    </row>
    <row r="37" spans="1:6" ht="25.5" x14ac:dyDescent="0.2">
      <c r="A37" s="75" t="s">
        <v>145</v>
      </c>
      <c r="B37" s="75" t="s">
        <v>35</v>
      </c>
      <c r="C37" s="75" t="s">
        <v>167</v>
      </c>
      <c r="D37" s="75" t="s">
        <v>168</v>
      </c>
      <c r="E37" s="75" t="s">
        <v>86</v>
      </c>
      <c r="F37" s="75" t="s">
        <v>90</v>
      </c>
    </row>
    <row r="38" spans="1:6" ht="25.5" x14ac:dyDescent="0.2">
      <c r="A38" s="75" t="s">
        <v>145</v>
      </c>
      <c r="B38" s="75" t="s">
        <v>35</v>
      </c>
      <c r="C38" s="75" t="s">
        <v>169</v>
      </c>
      <c r="D38" s="75" t="s">
        <v>170</v>
      </c>
      <c r="E38" s="75" t="s">
        <v>86</v>
      </c>
      <c r="F38" s="75" t="s">
        <v>90</v>
      </c>
    </row>
    <row r="39" spans="1:6" ht="25.5" x14ac:dyDescent="0.2">
      <c r="A39" s="75" t="s">
        <v>145</v>
      </c>
      <c r="B39" s="75" t="s">
        <v>35</v>
      </c>
      <c r="C39" s="75" t="s">
        <v>171</v>
      </c>
      <c r="D39" s="75" t="s">
        <v>172</v>
      </c>
      <c r="E39" s="75" t="s">
        <v>86</v>
      </c>
      <c r="F39" s="75" t="s">
        <v>90</v>
      </c>
    </row>
    <row r="40" spans="1:6" ht="25.5" x14ac:dyDescent="0.2">
      <c r="A40" s="75" t="s">
        <v>145</v>
      </c>
      <c r="B40" s="75" t="s">
        <v>35</v>
      </c>
      <c r="C40" s="75" t="s">
        <v>173</v>
      </c>
      <c r="D40" s="75" t="s">
        <v>174</v>
      </c>
      <c r="E40" s="75" t="s">
        <v>86</v>
      </c>
      <c r="F40" s="75" t="s">
        <v>90</v>
      </c>
    </row>
    <row r="41" spans="1:6" ht="25.5" x14ac:dyDescent="0.2">
      <c r="A41" s="75" t="s">
        <v>145</v>
      </c>
      <c r="B41" s="75" t="s">
        <v>35</v>
      </c>
      <c r="C41" s="75" t="s">
        <v>175</v>
      </c>
      <c r="D41" s="75" t="s">
        <v>176</v>
      </c>
      <c r="E41" s="75" t="s">
        <v>86</v>
      </c>
      <c r="F41" s="75" t="s">
        <v>90</v>
      </c>
    </row>
    <row r="42" spans="1:6" ht="25.5" x14ac:dyDescent="0.2">
      <c r="A42" s="75" t="s">
        <v>145</v>
      </c>
      <c r="B42" s="75" t="s">
        <v>35</v>
      </c>
      <c r="C42" s="75" t="s">
        <v>177</v>
      </c>
      <c r="D42" s="75" t="s">
        <v>178</v>
      </c>
      <c r="E42" s="75" t="s">
        <v>86</v>
      </c>
      <c r="F42" s="75" t="s">
        <v>90</v>
      </c>
    </row>
    <row r="43" spans="1:6" x14ac:dyDescent="0.2">
      <c r="A43" s="75" t="s">
        <v>145</v>
      </c>
      <c r="B43" s="75" t="s">
        <v>35</v>
      </c>
      <c r="C43" s="75" t="s">
        <v>179</v>
      </c>
      <c r="D43" s="75" t="s">
        <v>180</v>
      </c>
      <c r="E43" s="75" t="s">
        <v>135</v>
      </c>
      <c r="F43" s="75" t="s">
        <v>136</v>
      </c>
    </row>
    <row r="44" spans="1:6" x14ac:dyDescent="0.2">
      <c r="A44" s="75" t="s">
        <v>145</v>
      </c>
      <c r="B44" s="75" t="s">
        <v>35</v>
      </c>
      <c r="C44" s="75" t="s">
        <v>181</v>
      </c>
      <c r="D44" s="75" t="s">
        <v>182</v>
      </c>
      <c r="E44" s="75" t="s">
        <v>135</v>
      </c>
      <c r="F44" s="75" t="s">
        <v>136</v>
      </c>
    </row>
    <row r="45" spans="1:6" x14ac:dyDescent="0.2">
      <c r="A45" s="75" t="s">
        <v>183</v>
      </c>
      <c r="B45" s="75" t="s">
        <v>72</v>
      </c>
      <c r="C45" s="75" t="s">
        <v>184</v>
      </c>
      <c r="D45" s="75" t="s">
        <v>185</v>
      </c>
      <c r="E45" s="75" t="s">
        <v>86</v>
      </c>
      <c r="F45" s="75" t="s">
        <v>87</v>
      </c>
    </row>
    <row r="46" spans="1:6" ht="25.5" x14ac:dyDescent="0.2">
      <c r="A46" s="75" t="s">
        <v>183</v>
      </c>
      <c r="B46" s="75" t="s">
        <v>72</v>
      </c>
      <c r="C46" s="75" t="s">
        <v>186</v>
      </c>
      <c r="D46" s="75" t="s">
        <v>187</v>
      </c>
      <c r="E46" s="75" t="s">
        <v>86</v>
      </c>
      <c r="F46" s="75" t="s">
        <v>90</v>
      </c>
    </row>
    <row r="47" spans="1:6" ht="25.5" x14ac:dyDescent="0.2">
      <c r="A47" s="75" t="s">
        <v>183</v>
      </c>
      <c r="B47" s="75" t="s">
        <v>72</v>
      </c>
      <c r="C47" s="75" t="s">
        <v>188</v>
      </c>
      <c r="D47" s="75" t="s">
        <v>189</v>
      </c>
      <c r="E47" s="75" t="s">
        <v>86</v>
      </c>
      <c r="F47" s="75" t="s">
        <v>90</v>
      </c>
    </row>
    <row r="48" spans="1:6" ht="25.5" x14ac:dyDescent="0.2">
      <c r="A48" s="75" t="s">
        <v>183</v>
      </c>
      <c r="B48" s="75" t="s">
        <v>72</v>
      </c>
      <c r="C48" s="75" t="s">
        <v>190</v>
      </c>
      <c r="D48" s="75" t="s">
        <v>191</v>
      </c>
      <c r="E48" s="75" t="s">
        <v>86</v>
      </c>
      <c r="F48" s="75" t="s">
        <v>90</v>
      </c>
    </row>
    <row r="49" spans="1:6" ht="25.5" x14ac:dyDescent="0.2">
      <c r="A49" s="75" t="s">
        <v>183</v>
      </c>
      <c r="B49" s="75" t="s">
        <v>72</v>
      </c>
      <c r="C49" s="75" t="s">
        <v>192</v>
      </c>
      <c r="D49" s="75" t="s">
        <v>193</v>
      </c>
      <c r="E49" s="75" t="s">
        <v>86</v>
      </c>
      <c r="F49" s="75" t="s">
        <v>90</v>
      </c>
    </row>
    <row r="50" spans="1:6" ht="25.5" x14ac:dyDescent="0.2">
      <c r="A50" s="75" t="s">
        <v>183</v>
      </c>
      <c r="B50" s="75" t="s">
        <v>72</v>
      </c>
      <c r="C50" s="75" t="s">
        <v>194</v>
      </c>
      <c r="D50" s="75" t="s">
        <v>195</v>
      </c>
      <c r="E50" s="75" t="s">
        <v>86</v>
      </c>
      <c r="F50" s="75" t="s">
        <v>90</v>
      </c>
    </row>
    <row r="51" spans="1:6" ht="25.5" x14ac:dyDescent="0.2">
      <c r="A51" s="75" t="s">
        <v>183</v>
      </c>
      <c r="B51" s="75" t="s">
        <v>72</v>
      </c>
      <c r="C51" s="75" t="s">
        <v>196</v>
      </c>
      <c r="D51" s="75" t="s">
        <v>197</v>
      </c>
      <c r="E51" s="75" t="s">
        <v>86</v>
      </c>
      <c r="F51" s="75" t="s">
        <v>90</v>
      </c>
    </row>
    <row r="52" spans="1:6" x14ac:dyDescent="0.2">
      <c r="A52" s="75" t="s">
        <v>198</v>
      </c>
      <c r="B52" s="75" t="s">
        <v>73</v>
      </c>
      <c r="C52" s="75" t="s">
        <v>199</v>
      </c>
      <c r="D52" s="75" t="s">
        <v>200</v>
      </c>
      <c r="E52" s="75" t="s">
        <v>86</v>
      </c>
      <c r="F52" s="75" t="s">
        <v>87</v>
      </c>
    </row>
    <row r="53" spans="1:6" x14ac:dyDescent="0.2">
      <c r="A53" s="75" t="s">
        <v>198</v>
      </c>
      <c r="B53" s="75" t="s">
        <v>73</v>
      </c>
      <c r="C53" s="75" t="s">
        <v>201</v>
      </c>
      <c r="D53" s="75" t="s">
        <v>202</v>
      </c>
      <c r="E53" s="75" t="s">
        <v>86</v>
      </c>
      <c r="F53" s="75" t="s">
        <v>87</v>
      </c>
    </row>
    <row r="54" spans="1:6" ht="25.5" x14ac:dyDescent="0.2">
      <c r="A54" s="75" t="s">
        <v>198</v>
      </c>
      <c r="B54" s="75" t="s">
        <v>73</v>
      </c>
      <c r="C54" s="75" t="s">
        <v>203</v>
      </c>
      <c r="D54" s="75" t="s">
        <v>204</v>
      </c>
      <c r="E54" s="75" t="s">
        <v>86</v>
      </c>
      <c r="F54" s="75" t="s">
        <v>90</v>
      </c>
    </row>
    <row r="55" spans="1:6" ht="25.5" x14ac:dyDescent="0.2">
      <c r="A55" s="75" t="s">
        <v>198</v>
      </c>
      <c r="B55" s="75" t="s">
        <v>73</v>
      </c>
      <c r="C55" s="75" t="s">
        <v>205</v>
      </c>
      <c r="D55" s="75" t="s">
        <v>206</v>
      </c>
      <c r="E55" s="75" t="s">
        <v>86</v>
      </c>
      <c r="F55" s="75" t="s">
        <v>90</v>
      </c>
    </row>
    <row r="56" spans="1:6" ht="25.5" x14ac:dyDescent="0.2">
      <c r="A56" s="75" t="s">
        <v>198</v>
      </c>
      <c r="B56" s="75" t="s">
        <v>73</v>
      </c>
      <c r="C56" s="75" t="s">
        <v>207</v>
      </c>
      <c r="D56" s="75" t="s">
        <v>208</v>
      </c>
      <c r="E56" s="75" t="s">
        <v>86</v>
      </c>
      <c r="F56" s="75" t="s">
        <v>90</v>
      </c>
    </row>
    <row r="57" spans="1:6" ht="25.5" x14ac:dyDescent="0.2">
      <c r="A57" s="75" t="s">
        <v>198</v>
      </c>
      <c r="B57" s="75" t="s">
        <v>73</v>
      </c>
      <c r="C57" s="75" t="s">
        <v>209</v>
      </c>
      <c r="D57" s="75" t="s">
        <v>210</v>
      </c>
      <c r="E57" s="75" t="s">
        <v>86</v>
      </c>
      <c r="F57" s="75" t="s">
        <v>90</v>
      </c>
    </row>
    <row r="58" spans="1:6" ht="25.5" x14ac:dyDescent="0.2">
      <c r="A58" s="75" t="s">
        <v>198</v>
      </c>
      <c r="B58" s="75" t="s">
        <v>73</v>
      </c>
      <c r="C58" s="75" t="s">
        <v>211</v>
      </c>
      <c r="D58" s="75" t="s">
        <v>212</v>
      </c>
      <c r="E58" s="75" t="s">
        <v>86</v>
      </c>
      <c r="F58" s="75" t="s">
        <v>90</v>
      </c>
    </row>
    <row r="59" spans="1:6" ht="25.5" x14ac:dyDescent="0.2">
      <c r="A59" s="75" t="s">
        <v>198</v>
      </c>
      <c r="B59" s="75" t="s">
        <v>73</v>
      </c>
      <c r="C59" s="75" t="s">
        <v>213</v>
      </c>
      <c r="D59" s="75" t="s">
        <v>214</v>
      </c>
      <c r="E59" s="75" t="s">
        <v>86</v>
      </c>
      <c r="F59" s="75" t="s">
        <v>90</v>
      </c>
    </row>
    <row r="60" spans="1:6" ht="25.5" x14ac:dyDescent="0.2">
      <c r="A60" s="75" t="s">
        <v>198</v>
      </c>
      <c r="B60" s="75" t="s">
        <v>73</v>
      </c>
      <c r="C60" s="75" t="s">
        <v>215</v>
      </c>
      <c r="D60" s="75" t="s">
        <v>216</v>
      </c>
      <c r="E60" s="75" t="s">
        <v>86</v>
      </c>
      <c r="F60" s="75" t="s">
        <v>90</v>
      </c>
    </row>
    <row r="61" spans="1:6" ht="25.5" x14ac:dyDescent="0.2">
      <c r="A61" s="75" t="s">
        <v>198</v>
      </c>
      <c r="B61" s="75" t="s">
        <v>73</v>
      </c>
      <c r="C61" s="75" t="s">
        <v>217</v>
      </c>
      <c r="D61" s="75" t="s">
        <v>218</v>
      </c>
      <c r="E61" s="75" t="s">
        <v>86</v>
      </c>
      <c r="F61" s="75" t="s">
        <v>90</v>
      </c>
    </row>
    <row r="62" spans="1:6" ht="25.5" x14ac:dyDescent="0.2">
      <c r="A62" s="75" t="s">
        <v>198</v>
      </c>
      <c r="B62" s="75" t="s">
        <v>73</v>
      </c>
      <c r="C62" s="75" t="s">
        <v>219</v>
      </c>
      <c r="D62" s="75" t="s">
        <v>220</v>
      </c>
      <c r="E62" s="75" t="s">
        <v>86</v>
      </c>
      <c r="F62" s="75" t="s">
        <v>90</v>
      </c>
    </row>
    <row r="63" spans="1:6" x14ac:dyDescent="0.2">
      <c r="A63" s="75" t="s">
        <v>198</v>
      </c>
      <c r="B63" s="75" t="s">
        <v>73</v>
      </c>
      <c r="C63" s="75" t="s">
        <v>221</v>
      </c>
      <c r="D63" s="75" t="s">
        <v>222</v>
      </c>
      <c r="E63" s="75" t="s">
        <v>112</v>
      </c>
      <c r="F63" s="75" t="s">
        <v>223</v>
      </c>
    </row>
    <row r="64" spans="1:6" x14ac:dyDescent="0.2">
      <c r="A64" s="75" t="s">
        <v>198</v>
      </c>
      <c r="B64" s="75" t="s">
        <v>73</v>
      </c>
      <c r="C64" s="75" t="s">
        <v>224</v>
      </c>
      <c r="D64" s="75" t="s">
        <v>225</v>
      </c>
      <c r="E64" s="75" t="s">
        <v>101</v>
      </c>
      <c r="F64" s="75" t="s">
        <v>102</v>
      </c>
    </row>
    <row r="65" spans="1:6" x14ac:dyDescent="0.2">
      <c r="A65" s="75" t="s">
        <v>198</v>
      </c>
      <c r="B65" s="75" t="s">
        <v>73</v>
      </c>
      <c r="C65" s="75" t="s">
        <v>226</v>
      </c>
      <c r="D65" s="75" t="s">
        <v>227</v>
      </c>
      <c r="E65" s="75" t="s">
        <v>112</v>
      </c>
      <c r="F65" s="75" t="s">
        <v>223</v>
      </c>
    </row>
    <row r="66" spans="1:6" x14ac:dyDescent="0.2">
      <c r="A66" s="75" t="s">
        <v>228</v>
      </c>
      <c r="B66" s="88" t="s">
        <v>74</v>
      </c>
      <c r="C66" s="75" t="s">
        <v>229</v>
      </c>
      <c r="D66" s="88" t="s">
        <v>230</v>
      </c>
      <c r="E66" s="75" t="s">
        <v>86</v>
      </c>
      <c r="F66" s="75" t="s">
        <v>87</v>
      </c>
    </row>
    <row r="67" spans="1:6" x14ac:dyDescent="0.2">
      <c r="A67" s="75" t="s">
        <v>228</v>
      </c>
      <c r="B67" s="88" t="s">
        <v>74</v>
      </c>
      <c r="C67" s="75" t="s">
        <v>231</v>
      </c>
      <c r="D67" s="88" t="s">
        <v>232</v>
      </c>
      <c r="E67" s="75" t="s">
        <v>86</v>
      </c>
      <c r="F67" s="75" t="s">
        <v>87</v>
      </c>
    </row>
    <row r="68" spans="1:6" ht="25.5" x14ac:dyDescent="0.2">
      <c r="A68" s="75" t="s">
        <v>228</v>
      </c>
      <c r="B68" s="88" t="s">
        <v>74</v>
      </c>
      <c r="C68" s="75" t="s">
        <v>233</v>
      </c>
      <c r="D68" s="88" t="s">
        <v>234</v>
      </c>
      <c r="E68" s="75" t="s">
        <v>86</v>
      </c>
      <c r="F68" s="75" t="s">
        <v>90</v>
      </c>
    </row>
    <row r="69" spans="1:6" ht="25.5" x14ac:dyDescent="0.2">
      <c r="A69" s="75" t="s">
        <v>228</v>
      </c>
      <c r="B69" s="88" t="s">
        <v>74</v>
      </c>
      <c r="C69" s="75" t="s">
        <v>235</v>
      </c>
      <c r="D69" s="88" t="s">
        <v>236</v>
      </c>
      <c r="E69" s="75" t="s">
        <v>86</v>
      </c>
      <c r="F69" s="75" t="s">
        <v>90</v>
      </c>
    </row>
    <row r="70" spans="1:6" ht="25.5" x14ac:dyDescent="0.2">
      <c r="A70" s="75" t="s">
        <v>228</v>
      </c>
      <c r="B70" s="88" t="s">
        <v>74</v>
      </c>
      <c r="C70" s="75" t="s">
        <v>237</v>
      </c>
      <c r="D70" s="88" t="s">
        <v>238</v>
      </c>
      <c r="E70" s="75" t="s">
        <v>86</v>
      </c>
      <c r="F70" s="75" t="s">
        <v>90</v>
      </c>
    </row>
    <row r="71" spans="1:6" ht="25.5" x14ac:dyDescent="0.2">
      <c r="A71" s="75" t="s">
        <v>228</v>
      </c>
      <c r="B71" s="88" t="s">
        <v>74</v>
      </c>
      <c r="C71" s="75" t="s">
        <v>239</v>
      </c>
      <c r="D71" s="88" t="s">
        <v>240</v>
      </c>
      <c r="E71" s="75" t="s">
        <v>86</v>
      </c>
      <c r="F71" s="75" t="s">
        <v>90</v>
      </c>
    </row>
    <row r="72" spans="1:6" x14ac:dyDescent="0.2">
      <c r="A72" s="75" t="s">
        <v>241</v>
      </c>
      <c r="B72" s="75" t="s">
        <v>75</v>
      </c>
      <c r="C72" s="75" t="s">
        <v>242</v>
      </c>
      <c r="D72" s="75" t="s">
        <v>243</v>
      </c>
      <c r="E72" s="75" t="s">
        <v>86</v>
      </c>
      <c r="F72" s="75" t="s">
        <v>148</v>
      </c>
    </row>
    <row r="73" spans="1:6" x14ac:dyDescent="0.2">
      <c r="A73" s="75" t="s">
        <v>241</v>
      </c>
      <c r="B73" s="75" t="s">
        <v>75</v>
      </c>
      <c r="C73" s="75" t="s">
        <v>244</v>
      </c>
      <c r="D73" s="75" t="s">
        <v>245</v>
      </c>
      <c r="E73" s="75" t="s">
        <v>86</v>
      </c>
      <c r="F73" s="75" t="s">
        <v>87</v>
      </c>
    </row>
    <row r="74" spans="1:6" ht="25.5" x14ac:dyDescent="0.2">
      <c r="A74" s="75" t="s">
        <v>241</v>
      </c>
      <c r="B74" s="75" t="s">
        <v>75</v>
      </c>
      <c r="C74" s="75" t="s">
        <v>246</v>
      </c>
      <c r="D74" s="75" t="s">
        <v>247</v>
      </c>
      <c r="E74" s="75" t="s">
        <v>86</v>
      </c>
      <c r="F74" s="75" t="s">
        <v>90</v>
      </c>
    </row>
    <row r="75" spans="1:6" ht="25.5" x14ac:dyDescent="0.2">
      <c r="A75" s="75" t="s">
        <v>241</v>
      </c>
      <c r="B75" s="75" t="s">
        <v>75</v>
      </c>
      <c r="C75" s="75" t="s">
        <v>248</v>
      </c>
      <c r="D75" s="75" t="s">
        <v>249</v>
      </c>
      <c r="E75" s="75" t="s">
        <v>86</v>
      </c>
      <c r="F75" s="75" t="s">
        <v>90</v>
      </c>
    </row>
    <row r="76" spans="1:6" ht="25.5" x14ac:dyDescent="0.2">
      <c r="A76" s="75" t="s">
        <v>241</v>
      </c>
      <c r="B76" s="75" t="s">
        <v>75</v>
      </c>
      <c r="C76" s="75" t="s">
        <v>250</v>
      </c>
      <c r="D76" s="75" t="s">
        <v>251</v>
      </c>
      <c r="E76" s="75" t="s">
        <v>86</v>
      </c>
      <c r="F76" s="75" t="s">
        <v>90</v>
      </c>
    </row>
    <row r="77" spans="1:6" ht="25.5" x14ac:dyDescent="0.2">
      <c r="A77" s="75" t="s">
        <v>241</v>
      </c>
      <c r="B77" s="75" t="s">
        <v>75</v>
      </c>
      <c r="C77" s="75" t="s">
        <v>252</v>
      </c>
      <c r="D77" s="75" t="s">
        <v>253</v>
      </c>
      <c r="E77" s="75" t="s">
        <v>86</v>
      </c>
      <c r="F77" s="75" t="s">
        <v>90</v>
      </c>
    </row>
    <row r="78" spans="1:6" ht="25.5" x14ac:dyDescent="0.2">
      <c r="A78" s="75" t="s">
        <v>241</v>
      </c>
      <c r="B78" s="75" t="s">
        <v>75</v>
      </c>
      <c r="C78" s="75" t="s">
        <v>254</v>
      </c>
      <c r="D78" s="75" t="s">
        <v>255</v>
      </c>
      <c r="E78" s="75" t="s">
        <v>86</v>
      </c>
      <c r="F78" s="75" t="s">
        <v>90</v>
      </c>
    </row>
    <row r="79" spans="1:6" ht="25.5" x14ac:dyDescent="0.2">
      <c r="A79" s="75" t="s">
        <v>241</v>
      </c>
      <c r="B79" s="75" t="s">
        <v>75</v>
      </c>
      <c r="C79" s="75" t="s">
        <v>256</v>
      </c>
      <c r="D79" s="75" t="s">
        <v>257</v>
      </c>
      <c r="E79" s="75" t="s">
        <v>86</v>
      </c>
      <c r="F79" s="75" t="s">
        <v>90</v>
      </c>
    </row>
    <row r="80" spans="1:6" ht="25.5" x14ac:dyDescent="0.2">
      <c r="A80" s="75" t="s">
        <v>241</v>
      </c>
      <c r="B80" s="75" t="s">
        <v>75</v>
      </c>
      <c r="C80" s="75" t="s">
        <v>258</v>
      </c>
      <c r="D80" s="75" t="s">
        <v>259</v>
      </c>
      <c r="E80" s="75" t="s">
        <v>86</v>
      </c>
      <c r="F80" s="75" t="s">
        <v>90</v>
      </c>
    </row>
    <row r="81" spans="1:6" ht="25.5" x14ac:dyDescent="0.2">
      <c r="A81" s="75" t="s">
        <v>241</v>
      </c>
      <c r="B81" s="75" t="s">
        <v>75</v>
      </c>
      <c r="C81" s="75" t="s">
        <v>260</v>
      </c>
      <c r="D81" s="75" t="s">
        <v>261</v>
      </c>
      <c r="E81" s="75" t="s">
        <v>86</v>
      </c>
      <c r="F81" s="75" t="s">
        <v>90</v>
      </c>
    </row>
    <row r="82" spans="1:6" ht="25.5" x14ac:dyDescent="0.2">
      <c r="A82" s="75" t="s">
        <v>241</v>
      </c>
      <c r="B82" s="75" t="s">
        <v>75</v>
      </c>
      <c r="C82" s="75" t="s">
        <v>262</v>
      </c>
      <c r="D82" s="75" t="s">
        <v>263</v>
      </c>
      <c r="E82" s="75" t="s">
        <v>86</v>
      </c>
      <c r="F82" s="75" t="s">
        <v>90</v>
      </c>
    </row>
    <row r="83" spans="1:6" ht="25.5" x14ac:dyDescent="0.2">
      <c r="A83" s="75" t="s">
        <v>241</v>
      </c>
      <c r="B83" s="75" t="s">
        <v>75</v>
      </c>
      <c r="C83" s="75" t="s">
        <v>264</v>
      </c>
      <c r="D83" s="75" t="s">
        <v>265</v>
      </c>
      <c r="E83" s="75" t="s">
        <v>86</v>
      </c>
      <c r="F83" s="75" t="s">
        <v>90</v>
      </c>
    </row>
    <row r="84" spans="1:6" x14ac:dyDescent="0.2">
      <c r="A84" s="75" t="s">
        <v>241</v>
      </c>
      <c r="B84" s="75" t="s">
        <v>75</v>
      </c>
      <c r="C84" s="75" t="s">
        <v>266</v>
      </c>
      <c r="D84" s="75" t="s">
        <v>267</v>
      </c>
      <c r="E84" s="75" t="s">
        <v>112</v>
      </c>
      <c r="F84" s="75" t="s">
        <v>223</v>
      </c>
    </row>
    <row r="85" spans="1:6" x14ac:dyDescent="0.2">
      <c r="A85" s="75" t="s">
        <v>268</v>
      </c>
      <c r="B85" s="75" t="s">
        <v>76</v>
      </c>
      <c r="C85" s="75" t="s">
        <v>269</v>
      </c>
      <c r="D85" s="88" t="s">
        <v>270</v>
      </c>
      <c r="E85" s="75" t="s">
        <v>86</v>
      </c>
      <c r="F85" s="75" t="s">
        <v>87</v>
      </c>
    </row>
    <row r="86" spans="1:6" ht="25.5" x14ac:dyDescent="0.2">
      <c r="A86" s="75" t="s">
        <v>268</v>
      </c>
      <c r="B86" s="75" t="s">
        <v>76</v>
      </c>
      <c r="C86" s="75" t="s">
        <v>271</v>
      </c>
      <c r="D86" s="88" t="s">
        <v>272</v>
      </c>
      <c r="E86" s="75" t="s">
        <v>86</v>
      </c>
      <c r="F86" s="75" t="s">
        <v>90</v>
      </c>
    </row>
    <row r="87" spans="1:6" ht="25.5" x14ac:dyDescent="0.2">
      <c r="A87" s="75" t="s">
        <v>268</v>
      </c>
      <c r="B87" s="75" t="s">
        <v>76</v>
      </c>
      <c r="C87" s="75" t="s">
        <v>273</v>
      </c>
      <c r="D87" s="88" t="s">
        <v>274</v>
      </c>
      <c r="E87" s="75" t="s">
        <v>86</v>
      </c>
      <c r="F87" s="75" t="s">
        <v>90</v>
      </c>
    </row>
    <row r="88" spans="1:6" ht="25.5" x14ac:dyDescent="0.2">
      <c r="A88" s="75" t="s">
        <v>268</v>
      </c>
      <c r="B88" s="75" t="s">
        <v>76</v>
      </c>
      <c r="C88" s="75" t="s">
        <v>275</v>
      </c>
      <c r="D88" s="88" t="s">
        <v>276</v>
      </c>
      <c r="E88" s="75" t="s">
        <v>86</v>
      </c>
      <c r="F88" s="75" t="s">
        <v>90</v>
      </c>
    </row>
    <row r="89" spans="1:6" x14ac:dyDescent="0.2">
      <c r="A89" s="75" t="s">
        <v>268</v>
      </c>
      <c r="B89" s="75" t="s">
        <v>76</v>
      </c>
      <c r="C89" s="75" t="s">
        <v>277</v>
      </c>
      <c r="D89" s="88" t="s">
        <v>278</v>
      </c>
      <c r="E89" s="75" t="s">
        <v>112</v>
      </c>
      <c r="F89" s="75" t="s">
        <v>223</v>
      </c>
    </row>
    <row r="90" spans="1:6" ht="25.5" x14ac:dyDescent="0.2">
      <c r="A90" s="75" t="s">
        <v>268</v>
      </c>
      <c r="B90" s="75" t="s">
        <v>76</v>
      </c>
      <c r="C90" s="75" t="s">
        <v>279</v>
      </c>
      <c r="D90" s="88" t="s">
        <v>280</v>
      </c>
      <c r="E90" s="75" t="s">
        <v>112</v>
      </c>
      <c r="F90" s="75" t="s">
        <v>113</v>
      </c>
    </row>
  </sheetData>
  <pageMargins left="0.27559055118110237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Q11" sqref="Q11"/>
    </sheetView>
  </sheetViews>
  <sheetFormatPr defaultRowHeight="22.5" x14ac:dyDescent="0.35"/>
  <cols>
    <col min="7" max="9" width="9.75" bestFit="1" customWidth="1"/>
    <col min="10" max="10" width="9.25" bestFit="1" customWidth="1"/>
    <col min="11" max="11" width="9.25" customWidth="1"/>
    <col min="12" max="14" width="9.875" bestFit="1" customWidth="1"/>
    <col min="15" max="15" width="9.25" bestFit="1" customWidth="1"/>
    <col min="16" max="16" width="9.25" customWidth="1"/>
  </cols>
  <sheetData>
    <row r="1" spans="1:21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91"/>
      <c r="T1" s="91"/>
    </row>
    <row r="2" spans="1:21" x14ac:dyDescent="0.35">
      <c r="A2" s="188" t="s">
        <v>284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91"/>
      <c r="T2" s="91"/>
    </row>
    <row r="3" spans="1:21" ht="23.25" thickBot="1" x14ac:dyDescent="0.4">
      <c r="A3" s="186" t="s">
        <v>2</v>
      </c>
      <c r="B3" s="89"/>
      <c r="C3" s="187" t="s">
        <v>3</v>
      </c>
      <c r="D3" s="187"/>
      <c r="E3" s="90"/>
      <c r="F3" s="129"/>
      <c r="G3" s="187" t="s">
        <v>4</v>
      </c>
      <c r="H3" s="187"/>
      <c r="I3" s="90"/>
      <c r="J3" s="90"/>
      <c r="K3" s="130"/>
      <c r="L3" s="189" t="s">
        <v>5</v>
      </c>
      <c r="M3" s="189"/>
      <c r="N3" s="189"/>
      <c r="O3" s="189"/>
      <c r="P3" s="130"/>
      <c r="Q3" s="192" t="s">
        <v>6</v>
      </c>
      <c r="R3" s="192"/>
      <c r="S3" s="192"/>
      <c r="T3" s="192"/>
      <c r="U3" s="192"/>
    </row>
    <row r="4" spans="1:21" ht="24" thickTop="1" thickBot="1" x14ac:dyDescent="0.4">
      <c r="A4" s="187"/>
      <c r="B4" s="9">
        <v>2557</v>
      </c>
      <c r="C4" s="9">
        <v>2558</v>
      </c>
      <c r="D4" s="9">
        <v>2559</v>
      </c>
      <c r="E4" s="9">
        <v>2560</v>
      </c>
      <c r="F4" s="9"/>
      <c r="G4" s="9">
        <v>2557</v>
      </c>
      <c r="H4" s="9">
        <v>2558</v>
      </c>
      <c r="I4" s="9">
        <v>2559</v>
      </c>
      <c r="J4" s="9">
        <v>2560</v>
      </c>
      <c r="K4" s="9"/>
      <c r="L4" s="9">
        <v>2557</v>
      </c>
      <c r="M4" s="9">
        <v>2558</v>
      </c>
      <c r="N4" s="9">
        <v>2559</v>
      </c>
      <c r="O4" s="9">
        <v>2560</v>
      </c>
      <c r="P4" s="9"/>
      <c r="Q4" s="10">
        <v>2557</v>
      </c>
      <c r="R4" s="10">
        <v>2558</v>
      </c>
      <c r="S4" s="10">
        <v>2559</v>
      </c>
      <c r="T4" s="10">
        <v>2560</v>
      </c>
      <c r="U4" s="10">
        <v>2561</v>
      </c>
    </row>
    <row r="5" spans="1:21" ht="24" thickTop="1" thickBot="1" x14ac:dyDescent="0.4">
      <c r="A5" s="5" t="s">
        <v>7</v>
      </c>
      <c r="B5" s="6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+dataอยุธยา!B280+dataอยุธยา!B297</f>
        <v>6153</v>
      </c>
      <c r="C5" s="6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+dataอยุธยา!C280+dataอยุธยา!C297</f>
        <v>5404</v>
      </c>
      <c r="D5" s="6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+dataอยุธยา!D280+dataอยุธยา!D297</f>
        <v>5909</v>
      </c>
      <c r="E5" s="6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+dataอยุธยา!E280+dataอยุธยา!E297</f>
        <v>5342</v>
      </c>
      <c r="F5" s="6"/>
      <c r="G5" s="93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+dataอยุธยา!H280+dataอยุธยา!H297</f>
        <v>6893.2990999999993</v>
      </c>
      <c r="H5" s="93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+dataอยุธยา!I280+dataอยุธยา!I297</f>
        <v>6191.8655000000017</v>
      </c>
      <c r="I5" s="93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+dataอยุธยา!J280+dataอยุธยา!J297</f>
        <v>6941.0862000000025</v>
      </c>
      <c r="J5" s="93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+dataอยุธยา!K280+dataอยุธยา!K297</f>
        <v>6528.525200000001</v>
      </c>
      <c r="K5" s="93"/>
      <c r="L5" s="93">
        <f>+dataอยุธยา!N5+dataอยุธยา!N22+dataอยุธยา!N39+dataอยุธยา!N57+dataอยุธยา!N75+dataอยุธยา!N92+dataอยุธยา!N109+dataอยุธยา!N126+dataอยุธยา!N144+dataอยุธยา!N161+dataอยุธยา!N178+dataอยุธยา!N195+dataอยุธยา!N212+dataอยุธยา!N229+dataอยุธยา!N246+dataอยุธยา!N263+dataอยุธยา!N280+dataอยุธยา!N297</f>
        <v>6884.9195999999993</v>
      </c>
      <c r="M5" s="93">
        <f>+dataอยุธยา!O5+dataอยุธยา!O22+dataอยุธยา!O39+dataอยุธยา!O57+dataอยุธยา!O75+dataอยุธยา!O92+dataอยุธยา!O109+dataอยุธยา!O126+dataอยุธยา!O144+dataอยุธยา!O161+dataอยุธยา!O178+dataอยุธยา!O195+dataอยุธยา!O212+dataอยุธยา!O229+dataอยุธยา!O246+dataอยุธยา!O263+dataอยุธยา!O280+dataอยุธยา!O297</f>
        <v>6186.7826000000005</v>
      </c>
      <c r="N5" s="93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+dataอยุธยา!P280+dataอยุธยา!P297</f>
        <v>6841.5711999999985</v>
      </c>
      <c r="O5" s="93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+dataอยุธยา!Q280+dataอยุธยา!Q297</f>
        <v>6515.5190999999986</v>
      </c>
      <c r="P5" s="93"/>
      <c r="Q5" s="6"/>
      <c r="R5" s="6"/>
      <c r="S5" s="6"/>
      <c r="T5" s="6"/>
    </row>
    <row r="6" spans="1:21" ht="23.25" thickBot="1" x14ac:dyDescent="0.4">
      <c r="A6" s="1" t="s">
        <v>8</v>
      </c>
      <c r="B6" s="6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+dataอยุธยา!B281+dataอยุธยา!B298</f>
        <v>5698</v>
      </c>
      <c r="C6" s="6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+dataอยุธยา!C281+dataอยุธยา!C298</f>
        <v>5009</v>
      </c>
      <c r="D6" s="6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+dataอยุธยา!D281+dataอยุธยา!D298</f>
        <v>5637</v>
      </c>
      <c r="E6" s="6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+dataอยุธยา!E281+dataอยุธยา!E298</f>
        <v>5243</v>
      </c>
      <c r="F6" s="6"/>
      <c r="G6" s="93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+dataอยุธยา!H281+dataอยุธยา!H298</f>
        <v>6603.9493000000002</v>
      </c>
      <c r="H6" s="93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+dataอยุธยา!I281+dataอยุธยา!I298</f>
        <v>5787.7602999999981</v>
      </c>
      <c r="I6" s="93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+dataอยุธยา!J281+dataอยุธยา!J298</f>
        <v>6774.6210999999994</v>
      </c>
      <c r="J6" s="93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+dataอยุธยา!K281+dataอยุธยา!K298</f>
        <v>6335.1291000000001</v>
      </c>
      <c r="K6" s="93"/>
      <c r="L6" s="93">
        <f>+dataอยุธยา!N6+dataอยุธยา!N23+dataอยุธยา!N40+dataอยุธยา!N58+dataอยุธยา!N76+dataอยุธยา!N93+dataอยุธยา!N110+dataอยุธยา!N127+dataอยุธยา!N145+dataอยุธยา!N162+dataอยุธยา!N179+dataอยุธยา!N196+dataอยุธยา!N213+dataอยุธยา!N230+dataอยุธยา!N247+dataอยุธยา!N264+dataอยุธยา!N281+dataอยุธยา!N298</f>
        <v>6596.6115000000018</v>
      </c>
      <c r="M6" s="93">
        <f>+dataอยุธยา!O6+dataอยุธยา!O23+dataอยุธยา!O40+dataอยุธยา!O58+dataอยุธยา!O76+dataอยุธยา!O93+dataอยุธยา!O110+dataอยุธยา!O127+dataอยุธยา!O145+dataอยุธยา!O162+dataอยุธยา!O179+dataอยุธยา!O196+dataอยุธยา!O213+dataอยุธยา!O230+dataอยุธยา!O247+dataอยุธยา!O264+dataอยุธยา!O281+dataอยุธยา!O298</f>
        <v>5778.5685999999987</v>
      </c>
      <c r="N6" s="93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+dataอยุธยา!P281+dataอยุธยา!P298</f>
        <v>6699.8119999999999</v>
      </c>
      <c r="O6" s="93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+dataอยุธยา!Q281+dataอยุธยา!Q298</f>
        <v>6319.7372000000005</v>
      </c>
      <c r="P6" s="93"/>
      <c r="Q6" s="6"/>
      <c r="R6" s="6"/>
      <c r="S6" s="6"/>
      <c r="T6" s="6"/>
    </row>
    <row r="7" spans="1:21" ht="23.25" thickBot="1" x14ac:dyDescent="0.4">
      <c r="A7" s="5" t="s">
        <v>9</v>
      </c>
      <c r="B7" s="6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+dataอยุธยา!B282+dataอยุธยา!B299</f>
        <v>5300</v>
      </c>
      <c r="C7" s="6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+dataอยุธยา!C282+dataอยุธยา!C299</f>
        <v>5195</v>
      </c>
      <c r="D7" s="6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+dataอยุธยา!D282+dataอยุธยา!D299</f>
        <v>5663</v>
      </c>
      <c r="E7" s="6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+dataอยุธยา!E282+dataอยุธยา!E299</f>
        <v>5032</v>
      </c>
      <c r="F7" s="6"/>
      <c r="G7" s="93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+dataอยุธยา!H282+dataอยุธยา!H299</f>
        <v>6334.8125999999993</v>
      </c>
      <c r="H7" s="93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+dataอยุธยา!I282+dataอยุธยา!I299</f>
        <v>6340.8754999999992</v>
      </c>
      <c r="I7" s="93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+dataอยุธยา!J282+dataอยุธยา!J299</f>
        <v>6728.6263999999992</v>
      </c>
      <c r="J7" s="93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+dataอยุธยา!K282+dataอยุธยา!K299</f>
        <v>6124.5744999999979</v>
      </c>
      <c r="K7" s="93"/>
      <c r="L7" s="93">
        <f>+dataอยุธยา!N7+dataอยุธยา!N24+dataอยุธยา!N41+dataอยุธยา!N59+dataอยุธยา!N77+dataอยุธยา!N94+dataอยุธยา!N111+dataอยุธยา!N128+dataอยุธยา!N146+dataอยุธยา!N163+dataอยุธยา!N180+dataอยุธยา!N197+dataอยุธยา!N214+dataอยุธยา!N231+dataอยุธยา!N248+dataอยุธยา!N265+dataอยุธยา!N282+dataอยุธยา!N299</f>
        <v>6326.0779999999986</v>
      </c>
      <c r="M7" s="93">
        <f>+dataอยุธยา!O7+dataอยุธยา!O24+dataอยุธยา!O41+dataอยุธยา!O59+dataอยุธยา!O77+dataอยุธยา!O94+dataอยุธยา!O111+dataอยุธยา!O128+dataอยุธยา!O146+dataอยุธยา!O163+dataอยุธยา!O180+dataอยุธยา!O197+dataอยุธยา!O214+dataอยุธยา!O231+dataอยุธยา!O248+dataอยุธยา!O265+dataอยุธยา!O282+dataอยุธยา!O299</f>
        <v>6333.284200000001</v>
      </c>
      <c r="N7" s="93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+dataอยุธยา!P282+dataอยุธยา!P299</f>
        <v>6713.4612000000006</v>
      </c>
      <c r="O7" s="93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+dataอยุธยา!Q282+dataอยุธยา!Q299</f>
        <v>6107.3141000000005</v>
      </c>
      <c r="P7" s="93"/>
      <c r="Q7" s="6"/>
      <c r="R7" s="6"/>
      <c r="S7" s="6"/>
      <c r="T7" s="6"/>
    </row>
    <row r="8" spans="1:21" ht="23.25" thickBot="1" x14ac:dyDescent="0.4">
      <c r="A8" s="1" t="s">
        <v>10</v>
      </c>
      <c r="B8" s="6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+dataอยุธยา!B283+dataอยุธยา!B300</f>
        <v>5718</v>
      </c>
      <c r="C8" s="6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+dataอยุธยา!C283+dataอยุธยา!C300</f>
        <v>4794</v>
      </c>
      <c r="D8" s="6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+dataอยุธยา!D283+dataอยุธยา!D300</f>
        <v>5258</v>
      </c>
      <c r="E8" s="6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+dataอยุธยา!E283+dataอยุธยา!E300</f>
        <v>4799</v>
      </c>
      <c r="F8" s="6"/>
      <c r="G8" s="93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+dataอยุธยา!H283+dataอยุธยา!H300</f>
        <v>7007.7537999999995</v>
      </c>
      <c r="H8" s="93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+dataอยุธยา!I283+dataอยุธยา!I300</f>
        <v>5426.8686999999991</v>
      </c>
      <c r="I8" s="93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+dataอยุธยา!J283+dataอยุธยา!J300</f>
        <v>6201.0357000000004</v>
      </c>
      <c r="J8" s="93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+dataอยุธยา!K283+dataอยุธยา!K300</f>
        <v>6030.8782000000001</v>
      </c>
      <c r="K8" s="93"/>
      <c r="L8" s="93">
        <f>+dataอยุธยา!N8+dataอยุธยา!N25+dataอยุธยา!N42+dataอยุธยา!N60+dataอยุธยา!N78+dataอยุธยา!N95+dataอยุธยา!N112+dataอยุธยา!N129+dataอยุธยา!N147+dataอยุธยา!N164+dataอยุธยา!N181+dataอยุธยา!N198+dataอยุธยา!N215+dataอยุธยา!N232+dataอยุธยา!N249+dataอยุธยา!N266+dataอยุธยา!N283+dataอยุธยา!N300</f>
        <v>6995.6759999999995</v>
      </c>
      <c r="M8" s="93">
        <f>+dataอยุธยา!O8+dataอยุธยา!O25+dataอยุธยา!O42+dataอยุธยา!O60+dataอยุธยา!O78+dataอยุธยา!O95+dataอยุธยา!O112+dataอยุธยา!O129+dataอยุธยา!O147+dataอยุธยา!O164+dataอยุธยา!O181+dataอยุธยา!O198+dataอยุธยา!O215+dataอยุธยา!O232+dataอยุธยา!O249+dataอยุธยา!O266+dataอยุธยา!O283+dataอยุธยา!O300</f>
        <v>5411.3233999999993</v>
      </c>
      <c r="N8" s="93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+dataอยุธยา!P283+dataอยุธยา!P300</f>
        <v>6155.1916000000001</v>
      </c>
      <c r="O8" s="93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+dataอยุธยา!Q283+dataอยุธยา!Q300</f>
        <v>6019.513600000002</v>
      </c>
      <c r="P8" s="93"/>
      <c r="Q8" s="6"/>
      <c r="R8" s="6"/>
      <c r="S8" s="6"/>
      <c r="T8" s="6"/>
    </row>
    <row r="9" spans="1:21" ht="23.25" thickBot="1" x14ac:dyDescent="0.4">
      <c r="A9" s="5" t="s">
        <v>11</v>
      </c>
      <c r="B9" s="6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+dataอยุธยา!B284+dataอยุธยา!B301</f>
        <v>5367</v>
      </c>
      <c r="C9" s="6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+dataอยุธยา!C284+dataอยุธยา!C301</f>
        <v>5257</v>
      </c>
      <c r="D9" s="6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+dataอยุธยา!D284+dataอยุธยา!D301</f>
        <v>5209</v>
      </c>
      <c r="E9" s="6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+dataอยุธยา!E284+dataอยุธยา!E301</f>
        <v>4579</v>
      </c>
      <c r="F9" s="6"/>
      <c r="G9" s="93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+dataอยุธยา!H284+dataอยุธยา!H301</f>
        <v>6479.8588999999993</v>
      </c>
      <c r="H9" s="93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+dataอยุธยา!I284+dataอยุธยา!I301</f>
        <v>6141.4813999999997</v>
      </c>
      <c r="I9" s="93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+dataอยุธยา!J284+dataอยุธยา!J301</f>
        <v>6082.9029</v>
      </c>
      <c r="J9" s="93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+dataอยุธยา!K284+dataอยุธยา!K301</f>
        <v>5891.0915000000014</v>
      </c>
      <c r="K9" s="93"/>
      <c r="L9" s="93">
        <f>+dataอยุธยา!N9+dataอยุธยา!N26+dataอยุธยา!N43+dataอยุธยา!N61+dataอยุธยา!N79+dataอยุธยา!N96+dataอยุธยา!N113+dataอยุธยา!N130+dataอยุธยา!N148+dataอยุธยา!N165+dataอยุธยา!N182+dataอยุธยา!N199+dataอยุธยา!N216+dataอยุธยา!N233+dataอยุธยา!N250+dataอยุธยา!N267+dataอยุธยา!N284+dataอยุธยา!N301</f>
        <v>6466.2996000000003</v>
      </c>
      <c r="M9" s="93">
        <f>+dataอยุธยา!O9+dataอยุธยา!O26+dataอยุธยา!O43+dataอยุธยา!O61+dataอยุธยา!O79+dataอยุธยา!O96+dataอยุธยา!O113+dataอยุธยา!O130+dataอยุธยา!O148+dataอยุธยา!O165+dataอยุธยา!O182+dataอยุธยา!O199+dataอยุธยา!O216+dataอยุธยา!O233+dataอยุธยา!O250+dataอยุธยา!O267+dataอยุธยา!O284+dataอยุธยา!O301</f>
        <v>6134.2246999999988</v>
      </c>
      <c r="N9" s="93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+dataอยุธยา!P284+dataอยุธยา!P301</f>
        <v>6073.7850000000008</v>
      </c>
      <c r="O9" s="93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+dataอยุธยา!Q284+dataอยุธยา!Q301</f>
        <v>5876.0582999999997</v>
      </c>
      <c r="P9" s="93"/>
      <c r="Q9" s="6"/>
      <c r="R9" s="6"/>
      <c r="S9" s="6"/>
      <c r="T9" s="6"/>
    </row>
    <row r="10" spans="1:21" ht="23.25" thickBot="1" x14ac:dyDescent="0.4">
      <c r="A10" s="1" t="s">
        <v>12</v>
      </c>
      <c r="B10" s="6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+dataอยุธยา!B285+dataอยุธยา!B302</f>
        <v>5698</v>
      </c>
      <c r="C10" s="6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+dataอยุธยา!C285+dataอยุธยา!C302</f>
        <v>5487</v>
      </c>
      <c r="D10" s="6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+dataอยุธยา!D285+dataอยุธยา!D302</f>
        <v>5222</v>
      </c>
      <c r="E10" s="6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+dataอยุธยา!E285+dataอยุธยา!E302</f>
        <v>5195</v>
      </c>
      <c r="F10" s="6"/>
      <c r="G10" s="93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+dataอยุธยา!H285+dataอยุธยา!H302</f>
        <v>6920.9841000000015</v>
      </c>
      <c r="H10" s="93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+dataอยุธยา!I285+dataอยุธยา!I302</f>
        <v>6536.3045999999995</v>
      </c>
      <c r="I10" s="93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+dataอยุธยา!J285+dataอยุธยา!J302</f>
        <v>6753.666299999999</v>
      </c>
      <c r="J10" s="6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+dataอยุธยา!K285+dataอยุธยา!K302</f>
        <v>6703.8802999999989</v>
      </c>
      <c r="K10" s="6"/>
      <c r="L10" s="93">
        <f>+dataอยุธยา!N10+dataอยุธยา!N27+dataอยุธยา!N44+dataอยุธยา!N62+dataอยุธยา!N80+dataอยุธยา!N97+dataอยุธยา!N114+dataอยุธยา!N131+dataอยุธยา!N149+dataอยุธยา!N166+dataอยุธยา!N183+dataอยุธยา!N200+dataอยุธยา!N217+dataอยุธยา!N234+dataอยุธยา!N251+dataอยุธยา!N268+dataอยุธยา!N285+dataอยุธยา!N302</f>
        <v>6909.8178000000007</v>
      </c>
      <c r="M10" s="93">
        <f>+dataอยุธยา!O10+dataอยุธยา!O27+dataอยุธยา!O44+dataอยุธยา!O62+dataอยุธยา!O80+dataอยุธยา!O97+dataอยุธยา!O114+dataอยุธยา!O131+dataอยุธยา!O149+dataอยุธยา!O166+dataอยุธยา!O183+dataอยุธยา!O200+dataอยุธยา!O217+dataอยุธยา!O234+dataอยุธยา!O251+dataอยุธยา!O268+dataอยุธยา!O285+dataอยุธยา!O302</f>
        <v>6526.3628000000017</v>
      </c>
      <c r="N10" s="93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+dataอยุธยา!P285+dataอยุธยา!P302</f>
        <v>6346.5057999999999</v>
      </c>
      <c r="O10" s="6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+dataอยุธยา!Q285+dataอยุธยา!Q302</f>
        <v>6686.8090000000011</v>
      </c>
      <c r="P10" s="6"/>
      <c r="Q10" s="6"/>
      <c r="R10" s="6"/>
      <c r="S10" s="6"/>
      <c r="T10" s="6"/>
    </row>
    <row r="11" spans="1:21" ht="23.25" thickBot="1" x14ac:dyDescent="0.4">
      <c r="A11" s="5" t="s">
        <v>13</v>
      </c>
      <c r="B11" s="6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+dataอยุธยา!B286+dataอยุธยา!B303</f>
        <v>5098</v>
      </c>
      <c r="C11" s="6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+dataอยุธยา!C286+dataอยุธยา!C303</f>
        <v>5116</v>
      </c>
      <c r="D11" s="6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+dataอยุธยา!D286+dataอยุธยา!D303</f>
        <v>4964</v>
      </c>
      <c r="E11" s="6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+dataอยุธยา!E286+dataอยุธยา!E303</f>
        <v>4676</v>
      </c>
      <c r="F11" s="6"/>
      <c r="G11" s="93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+dataอยุธยา!H286+dataอยุธยา!H303</f>
        <v>6194.7522999999992</v>
      </c>
      <c r="H11" s="93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+dataอยุธยา!I286+dataอยุธยา!I303</f>
        <v>5702.6621000000005</v>
      </c>
      <c r="I11" s="93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+dataอยุธยา!J286+dataอยุธยา!J303</f>
        <v>6093.5990000000002</v>
      </c>
      <c r="J11" s="6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+dataอยุธยา!K286+dataอยุธยา!K303</f>
        <v>6094.6128999999974</v>
      </c>
      <c r="K11" s="6"/>
      <c r="L11" s="93">
        <f>+dataอยุธยา!N11+dataอยุธยา!N28+dataอยุธยา!N45+dataอยุธยา!N63+dataอยุธยา!N81+dataอยุธยา!N98+dataอยุธยา!N115+dataอยุธยา!N132+dataอยุธยา!N150+dataอยุธยา!N167+dataอยุธยา!N184+dataอยุธยา!N201+dataอยุธยา!N218+dataอยุธยา!N235+dataอยุธยา!N252+dataอยุธยา!N269+dataอยุธยา!N286+dataอยุธยา!N303</f>
        <v>6188.0925000000016</v>
      </c>
      <c r="M11" s="93">
        <f>+dataอยุธยา!O11+dataอยุธยา!O28+dataอยุธยา!O45+dataอยุธยา!O63+dataอยุธยา!O81+dataอยุธยา!O98+dataอยุธยา!O115+dataอยุธยา!O132+dataอยุธยา!O150+dataอยุธยา!O167+dataอยุธยา!O184+dataอยุธยา!O201+dataอยุธยา!O218+dataอยุธยา!O235+dataอยุธยา!O252+dataอยุธยา!O269+dataอยุธยา!O286+dataอยุธยา!O303</f>
        <v>5695.2267000000002</v>
      </c>
      <c r="N11" s="93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+dataอยุธยา!P286+dataอยุธยา!P303</f>
        <v>6113.8414999999986</v>
      </c>
      <c r="O11" s="6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+dataอยุธยา!Q286+dataอยุธยา!Q303</f>
        <v>6079.7962000000007</v>
      </c>
      <c r="P11" s="6"/>
      <c r="Q11" s="6"/>
      <c r="R11" s="6"/>
      <c r="S11" s="6"/>
      <c r="T11" s="6"/>
    </row>
    <row r="12" spans="1:21" ht="23.25" thickBot="1" x14ac:dyDescent="0.4">
      <c r="A12" s="1" t="s">
        <v>14</v>
      </c>
      <c r="B12" s="6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+dataอยุธยา!B287+dataอยุธยา!B304</f>
        <v>5290</v>
      </c>
      <c r="C12" s="6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+dataอยุธยา!C287+dataอยุธยา!C304</f>
        <v>5396</v>
      </c>
      <c r="D12" s="6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+dataอยุธยา!D287+dataอยุธยา!D304</f>
        <v>4965</v>
      </c>
      <c r="E12" s="6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+dataอยุธยา!E287+dataอยุธยา!E304</f>
        <v>5097</v>
      </c>
      <c r="F12" s="6"/>
      <c r="G12" s="93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+dataอยุธยา!H287+dataอยุธยา!H304</f>
        <v>6421.2547999999997</v>
      </c>
      <c r="H12" s="93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+dataอยุธยา!I287+dataอยุธยา!I304</f>
        <v>6234.5135000000028</v>
      </c>
      <c r="I12" s="93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+dataอยุธยา!J287+dataอยุธยา!J304</f>
        <v>6037.7017000000005</v>
      </c>
      <c r="J12" s="6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+dataอยุธยา!K287+dataอยุธยา!K304</f>
        <v>6240.3615999999993</v>
      </c>
      <c r="K12" s="6"/>
      <c r="L12" s="93">
        <f>+dataอยุธยา!N12+dataอยุธยา!N29+dataอยุธยา!N46+dataอยุธยา!N64+dataอยุธยา!N82+dataอยุธยา!N99+dataอยุธยา!N116+dataอยุธยา!N133+dataอยุธยา!N151+dataอยุธยา!N168+dataอยุธยา!N185+dataอยุธยา!N202+dataอยุธยา!N219+dataอยุธยา!N236+dataอยุธยา!N253+dataอยุธยา!N270+dataอยุธยา!N287+dataอยุธยา!N304</f>
        <v>6412.8642000000009</v>
      </c>
      <c r="M12" s="93">
        <f>+dataอยุธยา!O12+dataอยุธยา!O29+dataอยุธยา!O46+dataอยุธยา!O64+dataอยุธยา!O82+dataอยุธยา!O99+dataอยุธยา!O116+dataอยุธยา!O133+dataอยุธยา!O151+dataอยุธยา!O168+dataอยุธยา!O185+dataอยุธยา!O202+dataอยุธยา!O219+dataอยุธยา!O236+dataอยุธยา!O253+dataอยุธยา!O270+dataอยุธยา!O287+dataอยุธยา!O304</f>
        <v>6227.3203999999987</v>
      </c>
      <c r="N12" s="93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+dataอยุธยา!P287+dataอยุธยา!P304</f>
        <v>5807.7876000000006</v>
      </c>
      <c r="O12" s="6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+dataอยุธยา!Q287+dataอยุธยา!Q304</f>
        <v>6216.9017000000003</v>
      </c>
      <c r="P12" s="6"/>
      <c r="Q12" s="6"/>
      <c r="R12" s="6"/>
      <c r="S12" s="6"/>
      <c r="T12" s="6"/>
    </row>
    <row r="13" spans="1:21" ht="23.25" thickBot="1" x14ac:dyDescent="0.4">
      <c r="A13" s="5" t="s">
        <v>15</v>
      </c>
      <c r="B13" s="6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+dataอยุธยา!B288+dataอยุธยา!B305</f>
        <v>5423</v>
      </c>
      <c r="C13" s="6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+dataอยุธยา!C288+dataอยุธยา!C305</f>
        <v>5313</v>
      </c>
      <c r="D13" s="6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+dataอยุธยา!D288+dataอยุธยา!D305</f>
        <v>5071</v>
      </c>
      <c r="E13" s="6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+dataอยุธยา!E288+dataอยุธยา!E305</f>
        <v>5291</v>
      </c>
      <c r="F13" s="6"/>
      <c r="G13" s="93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+dataอยุธยา!H288+dataอยุธยา!H305</f>
        <v>6212.9735000000001</v>
      </c>
      <c r="H13" s="93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+dataอยุธยา!I288+dataอยุธยา!I305</f>
        <v>6163.8756999999996</v>
      </c>
      <c r="I13" s="93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+dataอยุธยา!J288+dataอยุธยา!J305</f>
        <v>6102.5922999999993</v>
      </c>
      <c r="J13" s="6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+dataอยุธยา!K288+dataอยุธยา!K305</f>
        <v>6487.6759000000002</v>
      </c>
      <c r="K13" s="6"/>
      <c r="L13" s="93">
        <f>+dataอยุธยา!N13+dataอยุธยา!N30+dataอยุธยา!N47+dataอยุธยา!N65+dataอยุธยา!N83+dataอยุธยา!N100+dataอยุธยา!N117+dataอยุธยา!N134+dataอยุธยา!N152+dataอยุธยา!N169+dataอยุธยา!N186+dataอยุธยา!N203+dataอยุธยา!N220+dataอยุธยา!N237+dataอยุธยา!N254+dataอยุธยา!N271+dataอยุธยา!N288+dataอยุธยา!N305</f>
        <v>6205.8899999999994</v>
      </c>
      <c r="M13" s="93">
        <f>+dataอยุธยา!O13+dataอยุธยา!O30+dataอยุธยา!O47+dataอยุธยา!O65+dataอยุธยา!O83+dataอยุธยา!O100+dataอยุธยา!O117+dataอยุธยา!O134+dataอยุธยา!O152+dataอยุธยา!O169+dataอยุธยา!O186+dataอยุธยา!O203+dataอยุธยา!O220+dataอยุธยา!O237+dataอยุธยา!O254+dataอยุธยา!O271+dataอยุธยา!O288+dataอยุธยา!O305</f>
        <v>6151.7691999999988</v>
      </c>
      <c r="N13" s="93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+dataอยุธยา!P288+dataอยุธยา!P305</f>
        <v>5908.7875999999978</v>
      </c>
      <c r="O13" s="6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+dataอยุธยา!Q288+dataอยุธยา!Q305</f>
        <v>6466.3166000000001</v>
      </c>
      <c r="P13" s="6"/>
      <c r="Q13" s="6"/>
      <c r="R13" s="6"/>
      <c r="S13" s="6"/>
      <c r="T13" s="6"/>
    </row>
    <row r="14" spans="1:21" ht="23.25" thickBot="1" x14ac:dyDescent="0.4">
      <c r="A14" s="1" t="s">
        <v>16</v>
      </c>
      <c r="B14" s="6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+dataอยุธยา!B289+dataอยุธยา!B306</f>
        <v>5628</v>
      </c>
      <c r="C14" s="6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+dataอยุธยา!C289+dataอยุธยา!C306</f>
        <v>5113</v>
      </c>
      <c r="D14" s="6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+dataอยุธยา!D289+dataอยุธยา!D306</f>
        <v>5434</v>
      </c>
      <c r="E14" s="6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+dataอยุธยา!E289+dataอยุธยา!E306</f>
        <v>5422</v>
      </c>
      <c r="F14" s="6"/>
      <c r="G14" s="93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+dataอยุธยา!H289+dataอยุธยา!H306</f>
        <v>6568.7097999999978</v>
      </c>
      <c r="H14" s="93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+dataอยุธยา!I289+dataอยุธยา!I306</f>
        <v>5889.0946000000013</v>
      </c>
      <c r="I14" s="93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+dataอยุธยา!J289+dataอยุธยา!J306</f>
        <v>6810.7507000000005</v>
      </c>
      <c r="J14" s="6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+dataอยุธยา!K289+dataอยุธยา!K306</f>
        <v>6925.9171000000015</v>
      </c>
      <c r="K14" s="6"/>
      <c r="L14" s="93">
        <f>+dataอยุธยา!N14+dataอยุธยา!N31+dataอยุธยา!N48+dataอยุธยา!N66+dataอยุธยา!N84+dataอยุธยา!N101+dataอยุธยา!N118+dataอยุธยา!N135+dataอยุธยา!N153+dataอยุธยา!N170+dataอยุธยา!N187+dataอยุธยา!N204+dataอยุธยา!N221+dataอยุธยา!N238+dataอยุธยา!N255+dataอยุธยา!N272+dataอยุธยา!N289+dataอยุธยา!N306</f>
        <v>6559.0146999999997</v>
      </c>
      <c r="M14" s="93">
        <f>+dataอยุธยา!O14+dataอยุธยา!O31+dataอยุธยา!O48+dataอยุธยา!O66+dataอยุธยา!O84+dataอยุธยา!O101+dataอยุธยา!O118+dataอยุธยา!O135+dataอยุธยา!O153+dataอยุธยา!O170+dataอยุธยา!O187+dataอยุธยา!O204+dataอยุธยา!O221+dataอยุธยา!O238+dataอยุธยา!O255+dataอยุธยา!O272+dataอยุธยา!O289+dataอยุธยา!O306</f>
        <v>5883.3300000000008</v>
      </c>
      <c r="N14" s="93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+dataอยุธยา!P289+dataอยุธยา!P306</f>
        <v>6421.4748999999993</v>
      </c>
      <c r="O14" s="6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+dataอยุธยา!Q289+dataอยุธยา!Q306</f>
        <v>6909.0793000000021</v>
      </c>
      <c r="P14" s="6"/>
      <c r="Q14" s="6"/>
      <c r="R14" s="6"/>
      <c r="S14" s="6"/>
      <c r="T14" s="6"/>
    </row>
    <row r="15" spans="1:21" ht="23.25" thickBot="1" x14ac:dyDescent="0.4">
      <c r="A15" s="5" t="s">
        <v>17</v>
      </c>
      <c r="B15" s="6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+dataอยุธยา!B290+dataอยุธยา!B307</f>
        <v>5715</v>
      </c>
      <c r="C15" s="6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+dataอยุธยา!C290+dataอยุธยา!C307</f>
        <v>5224</v>
      </c>
      <c r="D15" s="6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+dataอยุธยา!D290+dataอยุธยา!D307</f>
        <v>5601</v>
      </c>
      <c r="E15" s="6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+dataอยุธยา!E290+dataอยุธยา!E307</f>
        <v>5830</v>
      </c>
      <c r="F15" s="6"/>
      <c r="G15" s="93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+dataอยุธยา!H290+dataอยุธยา!H307</f>
        <v>6612.7136</v>
      </c>
      <c r="H15" s="93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+dataอยุธยา!I290+dataอยุธยา!I307</f>
        <v>5894.8717999999981</v>
      </c>
      <c r="I15" s="93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+dataอยุธยา!J290+dataอยุธยา!J307</f>
        <v>6766.137099999999</v>
      </c>
      <c r="J15" s="6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+dataอยุธยา!K290+dataอยุธยา!K307</f>
        <v>6962.4379000000017</v>
      </c>
      <c r="K15" s="6"/>
      <c r="L15" s="93">
        <f>+dataอยุธยา!N15+dataอยุธยา!N32+dataอยุธยา!N49+dataอยุธยา!N67+dataอยุธยา!N85+dataอยุธยา!N102+dataอยุธยา!N119+dataอยุธยา!N136+dataอยุธยา!N154+dataอยุธยา!N171+dataอยุธยา!N188+dataอยุธยา!N205+dataอยุธยา!N222+dataอยุธยา!N239+dataอยุธยา!N256+dataอยุธยา!N273+dataอยุธยา!N290+dataอยุธยา!N307</f>
        <v>6606.3395999999993</v>
      </c>
      <c r="M15" s="93">
        <f>+dataอยุธยา!O15+dataอยุธยา!O32+dataอยุธยา!O49+dataอยุธยา!O67+dataอยุธยา!O85+dataอยุธยา!O102+dataอยุธยา!O119+dataอยุธยา!O136+dataอยุธยา!O154+dataอยุธยา!O171+dataอยุธยา!O188+dataอยุธยา!O205+dataอยุธยา!O222+dataอยุธยา!O239+dataอยุธยา!O256+dataอยุธยา!O273+dataอยุธยา!O290+dataอยุธยา!O307</f>
        <v>5882.6487999999981</v>
      </c>
      <c r="N15" s="93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+dataอยุธยา!P290+dataอยุธยา!P307</f>
        <v>6698.9531999999999</v>
      </c>
      <c r="O15" s="6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+dataอยุธยา!Q290+dataอยุธยา!Q307</f>
        <v>6945.318299999999</v>
      </c>
      <c r="P15" s="6"/>
      <c r="Q15" s="6"/>
      <c r="R15" s="6"/>
      <c r="S15" s="6"/>
      <c r="T15" s="6"/>
    </row>
    <row r="16" spans="1:21" ht="23.25" thickBot="1" x14ac:dyDescent="0.4">
      <c r="A16" s="1" t="s">
        <v>18</v>
      </c>
      <c r="B16" s="6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+dataอยุธยา!B291+dataอยุธยา!B308</f>
        <v>5514</v>
      </c>
      <c r="C16" s="6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+dataอยุธยา!C291+dataอยุธยา!C308</f>
        <v>5551</v>
      </c>
      <c r="D16" s="6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+dataอยุธยา!D291+dataอยุธยา!D308</f>
        <v>5909</v>
      </c>
      <c r="E16" s="6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+dataอยุธยา!E291+dataอยุธยา!E308</f>
        <v>5583</v>
      </c>
      <c r="F16" s="6"/>
      <c r="G16" s="93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+dataอยุธยา!H291+dataอยุธยา!H308</f>
        <v>6075.1251000000011</v>
      </c>
      <c r="H16" s="93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+dataอยุธยา!I291+dataอยุธยา!I308</f>
        <v>6255.9446000000007</v>
      </c>
      <c r="I16" s="93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+dataอยุธยา!J291+dataอยุธยา!J308</f>
        <v>7146.9624999999996</v>
      </c>
      <c r="J16" s="6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+dataอยุธยา!K291+dataอยุธยา!K308</f>
        <v>7068.7160999999996</v>
      </c>
      <c r="K16" s="6"/>
      <c r="L16" s="93">
        <f>+dataอยุธยา!N16+dataอยุธยา!N33+dataอยุธยา!N50+dataอยุธยา!N68+dataอยุธยา!N86+dataอยุธยา!N103+dataอยุธยา!N120+dataอยุธยา!N137+dataอยุธยา!N155+dataอยุธยา!N172+dataอยุธยา!N189+dataอยุธยา!N206+dataอยุธยา!N223+dataอยุธยา!N240+dataอยุธยา!N257+dataอยุธยา!N274+dataอยุธยา!N291+dataอยุธยา!N308</f>
        <v>6064.9620999999997</v>
      </c>
      <c r="M16" s="93">
        <f>+dataอยุธยา!O16+dataอยุธยา!O33+dataอยุธยา!O50+dataอยุธยา!O68+dataอยุธยา!O86+dataอยุธยา!O103+dataอยุธยา!O120+dataอยุธยา!O137+dataอยุธยา!O155+dataอยุธยา!O172+dataอยุธยา!O189+dataอยุธยา!O206+dataอยุธยา!O223+dataอยุธยา!O240+dataอยุธยา!O257+dataอยุธยา!O274+dataอยุธยา!O291+dataอยุธยา!O308</f>
        <v>6244.3747000000012</v>
      </c>
      <c r="N16" s="93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+dataอยุธยา!P291+dataอยุธยา!P308</f>
        <v>7012.0531000000001</v>
      </c>
      <c r="O16" s="6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+dataอยุธยา!Q291+dataอยุธยา!Q308</f>
        <v>7051.4882999999991</v>
      </c>
      <c r="P16" s="6"/>
      <c r="Q16" s="6"/>
      <c r="R16" s="6"/>
      <c r="S16" s="6"/>
      <c r="T16" s="6"/>
    </row>
    <row r="17" spans="1:20" x14ac:dyDescent="0.35">
      <c r="A17" s="11" t="s">
        <v>20</v>
      </c>
      <c r="B17" s="6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+dataอยุธยา!B292+dataอยุธยา!B309</f>
        <v>66602</v>
      </c>
      <c r="C17" s="6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+dataอยุธยา!C292+dataอยุธยา!C309</f>
        <v>62859</v>
      </c>
      <c r="D17" s="6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+dataอยุธยา!D292+dataอยุธยา!D309</f>
        <v>64842</v>
      </c>
      <c r="E17" s="6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+dataอยุธยา!E292+dataอยุธยา!E309</f>
        <v>62089</v>
      </c>
      <c r="F17" s="6"/>
      <c r="G17" s="93">
        <f>+dataอยุธยา!H17+dataอยุธยา!H34+dataอยุธยา!H51+dataอยุธยา!H69+dataอยุธยา!H87+dataอยุธยา!H104+dataอยุธยา!H121+dataอยุธยา!H138+dataอยุธยา!H156+dataอยุธยา!H173+dataอยุธยา!H190+dataอยุธยา!H207+dataอยุธยา!H224+dataอยุธยา!H241+dataอยุธยา!H258+dataอยุธยา!H275+dataอยุธยา!H292+dataอยุธยา!H309</f>
        <v>78326.186900000001</v>
      </c>
      <c r="H17" s="93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+dataอยุธยา!I292+dataอยุธยา!I309</f>
        <v>72566.118300000002</v>
      </c>
      <c r="I17" s="93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+dataอยุธยา!J292+dataอยุธยา!J309</f>
        <v>78439.681900000011</v>
      </c>
      <c r="J17" s="94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+dataอยุธยา!K292+dataอยุธยา!K309</f>
        <v>77393.800300000003</v>
      </c>
      <c r="K17" s="94"/>
      <c r="L17" s="94">
        <f>+dataอยุธยา!N17+dataอยุธยา!N34+dataอยุธยา!N51+dataอยุธยา!N69+dataอยุธยา!N87+dataอยุธยา!N104+dataอยุธยา!N121+dataอยุธยา!N138+dataอยุธยา!N156+dataอยุธยา!N173+dataอยุธยา!N190+dataอยุธยา!N207+dataอยุธยา!N224+dataอยุธยา!N241+dataอยุธยา!N258+dataอยุธยา!N275+dataอยุธยา!N292+dataอยุธยา!N309</f>
        <v>78216.565599999987</v>
      </c>
      <c r="M17" s="94">
        <f>+dataอยุธยา!O17+dataอยุธยา!O34+dataอยุธยา!O51+dataอยุธยา!O69+dataอยุธยา!O87+dataอยุธยา!O104+dataอยุธยา!O121+dataอยุธยา!O138+dataอยุธยา!O156+dataอยุธยา!O173+dataอยุธยา!O190+dataอยุธยา!O207+dataอยุธยา!O224+dataอยุธยา!O241+dataอยุธยา!O258+dataอยุธยา!O275+dataอยุธยา!O292+dataอยุธยา!O309</f>
        <v>72455.216099999991</v>
      </c>
      <c r="N17" s="94">
        <f>+dataอยุธยา!P17+dataอยุธยา!P34+dataอยุธยา!P51+dataอยุธยา!P69+dataอยุธยา!P87+dataอยุธยา!P104+dataอยุธยา!P121+dataอยุธยา!P138+dataอยุธยา!P156+dataอยุธยา!P173+dataอยุธยา!P190+dataอยุธยา!P207+dataอยุธยา!P224+dataอยุธยา!P241+dataอยุธยา!P258+dataอยุธยา!P275+dataอยุธยา!P292+dataอยุธยา!P309</f>
        <v>76793.224699999992</v>
      </c>
      <c r="O17" s="94">
        <f>+dataอยุธยา!Q17+dataอยุธยา!Q34+dataอยุธยา!Q51+dataอยุธยา!Q69+dataอยุธยา!Q87+dataอยุธยา!Q104+dataอยุธยา!Q121+dataอยุธยา!Q138+dataอยุธยา!Q156+dataอยุธยา!Q173+dataอยุธยา!Q190+dataอยุธยา!Q207+dataอยุธยา!Q224+dataอยุธยา!Q241+dataอยุธยา!Q258+dataอยุธยา!Q275+dataอยุธยา!Q292+dataอยุธยา!Q309</f>
        <v>77193.851699999985</v>
      </c>
      <c r="P17" s="94"/>
      <c r="Q17" s="6"/>
      <c r="R17" s="6"/>
      <c r="S17" s="6"/>
      <c r="T17" s="6"/>
    </row>
    <row r="18" spans="1:20" x14ac:dyDescent="0.3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91"/>
      <c r="T18" s="91"/>
    </row>
  </sheetData>
  <mergeCells count="8">
    <mergeCell ref="A18:R18"/>
    <mergeCell ref="A1:R1"/>
    <mergeCell ref="A2:R2"/>
    <mergeCell ref="A3:A4"/>
    <mergeCell ref="C3:D3"/>
    <mergeCell ref="G3:H3"/>
    <mergeCell ref="L3:O3"/>
    <mergeCell ref="Q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3" sqref="F3"/>
    </sheetView>
  </sheetViews>
  <sheetFormatPr defaultRowHeight="22.5" x14ac:dyDescent="0.35"/>
  <cols>
    <col min="3" max="3" width="9.5" bestFit="1" customWidth="1"/>
  </cols>
  <sheetData>
    <row r="1" spans="1:8" x14ac:dyDescent="0.35">
      <c r="H1" s="52" t="s">
        <v>59</v>
      </c>
    </row>
    <row r="2" spans="1:8" ht="23.25" thickBot="1" x14ac:dyDescent="0.4">
      <c r="A2" s="53"/>
      <c r="B2" t="s">
        <v>54</v>
      </c>
      <c r="C2" t="s">
        <v>55</v>
      </c>
      <c r="D2" t="s">
        <v>56</v>
      </c>
      <c r="E2" t="s">
        <v>57</v>
      </c>
      <c r="F2" t="s">
        <v>292</v>
      </c>
      <c r="G2" t="s">
        <v>311</v>
      </c>
      <c r="H2" s="52"/>
    </row>
    <row r="3" spans="1:8" ht="23.25" thickBot="1" x14ac:dyDescent="0.4">
      <c r="A3" s="42" t="s">
        <v>7</v>
      </c>
      <c r="B3" s="44">
        <f>+จ57!D5</f>
        <v>5399.1488999999992</v>
      </c>
      <c r="C3" s="44">
        <f>+จ58!D5</f>
        <v>5198.8750000000009</v>
      </c>
      <c r="D3" s="44">
        <f>+จ59!D5</f>
        <v>5783.8057999999992</v>
      </c>
      <c r="E3" s="44">
        <f>+จ60!D5</f>
        <v>5932.0834999999988</v>
      </c>
      <c r="F3" s="44">
        <f>+จ61!D5</f>
        <v>5905.9032999999999</v>
      </c>
      <c r="G3" s="184"/>
    </row>
    <row r="4" spans="1:8" ht="23.25" thickBot="1" x14ac:dyDescent="0.4">
      <c r="A4" s="45" t="s">
        <v>8</v>
      </c>
      <c r="B4" s="44">
        <f>+จ57!D6</f>
        <v>5367.3737000000019</v>
      </c>
      <c r="C4" s="44">
        <f>+จ58!D6</f>
        <v>4942.2081999999991</v>
      </c>
      <c r="D4" s="44">
        <f>+จ59!D6</f>
        <v>5557.9551000000001</v>
      </c>
      <c r="E4" s="47">
        <f>+จ60!D6</f>
        <v>5662.3148000000001</v>
      </c>
      <c r="F4" s="44">
        <f>+จ61!D6</f>
        <v>5804.3531000000003</v>
      </c>
      <c r="G4" s="184"/>
    </row>
    <row r="5" spans="1:8" ht="23.25" thickBot="1" x14ac:dyDescent="0.4">
      <c r="A5" s="42" t="s">
        <v>9</v>
      </c>
      <c r="B5" s="44">
        <f>+จ57!D7</f>
        <v>5441.3059999999987</v>
      </c>
      <c r="C5" s="44">
        <f>+จ58!D7</f>
        <v>5620.0485000000008</v>
      </c>
      <c r="D5" s="44">
        <f>+จ59!D7</f>
        <v>5485.7005000000008</v>
      </c>
      <c r="E5" s="44">
        <f>+จ60!D7</f>
        <v>5566.5912000000008</v>
      </c>
      <c r="F5" s="44">
        <f>+จ61!D7</f>
        <v>5256.5660999999991</v>
      </c>
      <c r="G5" s="184"/>
    </row>
    <row r="6" spans="1:8" ht="23.25" thickBot="1" x14ac:dyDescent="0.4">
      <c r="A6" s="45" t="s">
        <v>10</v>
      </c>
      <c r="B6" s="44">
        <f>+จ57!D8</f>
        <v>5898.9222</v>
      </c>
      <c r="C6" s="44">
        <f>+จ58!D8</f>
        <v>4589.8590999999997</v>
      </c>
      <c r="D6" s="44">
        <f>+จ59!D8</f>
        <v>5088.7895999999992</v>
      </c>
      <c r="E6" s="44">
        <f>+จ60!D8</f>
        <v>5374.4913000000015</v>
      </c>
      <c r="F6" s="44">
        <f>+จ61!D8</f>
        <v>5710.195200000001</v>
      </c>
      <c r="G6" s="184"/>
    </row>
    <row r="7" spans="1:8" ht="23.25" thickBot="1" x14ac:dyDescent="0.4">
      <c r="A7" s="42" t="s">
        <v>11</v>
      </c>
      <c r="B7" s="44">
        <f>+จ57!D9</f>
        <v>5586.6936999999998</v>
      </c>
      <c r="C7" s="44">
        <f>+จ58!D9</f>
        <v>5243.433399999999</v>
      </c>
      <c r="D7" s="44">
        <f>+จ59!D9</f>
        <v>5095.1204000000007</v>
      </c>
      <c r="E7" s="44">
        <f>+จ60!D9</f>
        <v>5110.1345000000001</v>
      </c>
      <c r="F7" s="44">
        <f>+จ61!D9</f>
        <v>5681.6301999999996</v>
      </c>
      <c r="G7" s="184"/>
    </row>
    <row r="8" spans="1:8" ht="23.25" thickBot="1" x14ac:dyDescent="0.4">
      <c r="A8" s="45" t="s">
        <v>12</v>
      </c>
      <c r="B8" s="44">
        <f>+จ57!D10</f>
        <v>5845.9207000000006</v>
      </c>
      <c r="C8" s="44">
        <f>+จ58!D10</f>
        <v>5507.1495000000014</v>
      </c>
      <c r="D8" s="44">
        <f>+จ59!D10</f>
        <v>5260.2709000000004</v>
      </c>
      <c r="E8" s="44">
        <f>+จ60!D10</f>
        <v>5857.1905000000015</v>
      </c>
      <c r="F8" s="44">
        <f>+จ61!D10</f>
        <v>5935.9040000000005</v>
      </c>
      <c r="G8" s="184"/>
    </row>
    <row r="9" spans="1:8" ht="23.25" thickBot="1" x14ac:dyDescent="0.4">
      <c r="A9" s="42" t="s">
        <v>13</v>
      </c>
      <c r="B9" s="44">
        <f>+จ57!D11</f>
        <v>5184.2277000000013</v>
      </c>
      <c r="C9" s="44">
        <f>+จ58!D11</f>
        <v>4724.3459000000003</v>
      </c>
      <c r="D9" s="44">
        <f>+จ59!D11</f>
        <v>5173.1332999999995</v>
      </c>
      <c r="E9" s="44">
        <f>+จ60!D11</f>
        <v>5193.526100000001</v>
      </c>
      <c r="F9" s="44">
        <f>+จ61!D11</f>
        <v>5555.4254999999994</v>
      </c>
      <c r="G9" s="184"/>
    </row>
    <row r="10" spans="1:8" ht="23.25" thickBot="1" x14ac:dyDescent="0.4">
      <c r="A10" s="45" t="s">
        <v>14</v>
      </c>
      <c r="B10" s="44">
        <f>+จ57!D12</f>
        <v>5168.0640000000012</v>
      </c>
      <c r="C10" s="44">
        <f>+จ58!D12</f>
        <v>5201.5508999999984</v>
      </c>
      <c r="D10" s="44">
        <f>+จ59!D12</f>
        <v>4814.5351000000001</v>
      </c>
      <c r="E10" s="44">
        <f>+จ60!D12</f>
        <v>5354.9214000000011</v>
      </c>
      <c r="F10" s="44">
        <f>+จ61!D12</f>
        <v>5916.1146999999992</v>
      </c>
      <c r="G10" s="184"/>
    </row>
    <row r="11" spans="1:8" ht="23.25" thickBot="1" x14ac:dyDescent="0.4">
      <c r="A11" s="42" t="s">
        <v>15</v>
      </c>
      <c r="B11" s="44">
        <f>+จ57!D13</f>
        <v>4838.0812999999989</v>
      </c>
      <c r="C11" s="44">
        <f>+จ58!D13</f>
        <v>5210.0189999999993</v>
      </c>
      <c r="D11" s="44">
        <f>+จ59!D13</f>
        <v>4811.8332999999984</v>
      </c>
      <c r="E11" s="44">
        <f>+จ60!D13</f>
        <v>5594.4984000000004</v>
      </c>
      <c r="F11" s="44">
        <f>+จ61!D13</f>
        <v>6056.5423999999975</v>
      </c>
      <c r="G11" s="184"/>
    </row>
    <row r="12" spans="1:8" ht="23.25" thickBot="1" x14ac:dyDescent="0.4">
      <c r="A12" s="45" t="s">
        <v>16</v>
      </c>
      <c r="B12" s="44">
        <f>+จ57!D14</f>
        <v>5146.3689999999997</v>
      </c>
      <c r="C12" s="44">
        <f>+จ58!D14</f>
        <v>5036.779700000001</v>
      </c>
      <c r="D12" s="44">
        <f>+จ59!D14</f>
        <v>5282.5459000000001</v>
      </c>
      <c r="E12" s="44">
        <f>+จ60!D14</f>
        <v>6047.6987000000017</v>
      </c>
      <c r="F12" s="44">
        <f>+จ61!D14</f>
        <v>6077.2930000000006</v>
      </c>
      <c r="G12" s="184"/>
    </row>
    <row r="13" spans="1:8" ht="23.25" thickBot="1" x14ac:dyDescent="0.4">
      <c r="A13" s="42" t="s">
        <v>17</v>
      </c>
      <c r="B13" s="44">
        <f>+จ57!D15</f>
        <v>5267.695999999999</v>
      </c>
      <c r="C13" s="44">
        <f>+จ58!D15</f>
        <v>5263.5696999999982</v>
      </c>
      <c r="D13" s="44">
        <f>+จ59!D15</f>
        <v>5586.9362000000001</v>
      </c>
      <c r="E13" s="44">
        <f>+จ60!D15</f>
        <v>6181.6737999999987</v>
      </c>
      <c r="F13" s="44">
        <f>+จ61!D15</f>
        <v>6168.346199999999</v>
      </c>
      <c r="G13" s="184"/>
    </row>
    <row r="14" spans="1:8" x14ac:dyDescent="0.35">
      <c r="A14" s="45" t="s">
        <v>18</v>
      </c>
      <c r="B14" s="44">
        <f>+จ57!D16</f>
        <v>5018.0361999999996</v>
      </c>
      <c r="C14" s="44">
        <f>+จ58!D16</f>
        <v>5497.5760000000009</v>
      </c>
      <c r="D14" s="44">
        <f>+จ59!D16</f>
        <v>5722.5073999999995</v>
      </c>
      <c r="E14" s="44">
        <f>+จ60!D16</f>
        <v>6273.3480999999992</v>
      </c>
      <c r="F14" s="44">
        <f>+จ61!D16</f>
        <v>6182.3634999999995</v>
      </c>
      <c r="G14" s="184"/>
    </row>
    <row r="15" spans="1:8" x14ac:dyDescent="0.35">
      <c r="B15" s="69">
        <f>SUM(B3:B14)</f>
        <v>64161.839399999997</v>
      </c>
      <c r="C15" s="69">
        <f t="shared" ref="C15:D15" si="0">SUM(C3:C14)</f>
        <v>62035.414899999996</v>
      </c>
      <c r="D15" s="69">
        <f t="shared" si="0"/>
        <v>63663.133499999996</v>
      </c>
      <c r="E15" s="69">
        <f>SUM(E3:E14)</f>
        <v>68148.472300000009</v>
      </c>
      <c r="F15" s="69">
        <f>SUM(F3:F14)</f>
        <v>70250.637199999997</v>
      </c>
      <c r="G15" s="69"/>
    </row>
    <row r="17" spans="2:5" x14ac:dyDescent="0.35">
      <c r="B17" s="54">
        <f>+B15-จ57!D17</f>
        <v>0</v>
      </c>
      <c r="C17" s="54">
        <f>+C15-จ58!D17</f>
        <v>0</v>
      </c>
      <c r="D17" s="54">
        <f>+D15-จ59!D17</f>
        <v>0</v>
      </c>
      <c r="E17" s="54">
        <f>+E15-จ60!D17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5"/>
  <sheetViews>
    <sheetView zoomScale="90" zoomScaleNormal="9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Y1" sqref="Y1:Y1048576"/>
    </sheetView>
  </sheetViews>
  <sheetFormatPr defaultRowHeight="21" x14ac:dyDescent="0.35"/>
  <cols>
    <col min="1" max="1" width="16.75" style="14" customWidth="1"/>
    <col min="2" max="2" width="6.25" style="14" bestFit="1" customWidth="1"/>
    <col min="3" max="7" width="9" style="14"/>
    <col min="8" max="9" width="10.625" style="14" bestFit="1" customWidth="1"/>
    <col min="10" max="14" width="10.625" style="14" customWidth="1"/>
    <col min="15" max="15" width="10.625" style="14" bestFit="1" customWidth="1"/>
    <col min="16" max="20" width="10.625" style="14" customWidth="1"/>
    <col min="21" max="26" width="9" style="14"/>
    <col min="27" max="27" width="27.125" style="14" customWidth="1"/>
    <col min="28" max="16384" width="9" style="14"/>
  </cols>
  <sheetData>
    <row r="1" spans="1:29" x14ac:dyDescent="0.35">
      <c r="A1" s="193" t="s">
        <v>290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37"/>
      <c r="W1" s="37"/>
      <c r="X1" s="134"/>
      <c r="Y1" s="150"/>
    </row>
    <row r="2" spans="1:29" ht="30" customHeight="1" x14ac:dyDescent="0.35">
      <c r="A2" s="194" t="str">
        <f>+dataอยุธยา!Z1</f>
        <v xml:space="preserve">ข้อมูลจาก สปสช. โปรแกรม E-claimวันที่ 24พฤษภาคม 2563
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7"/>
      <c r="W2" s="37"/>
      <c r="X2" s="134"/>
      <c r="Y2" s="150"/>
    </row>
    <row r="3" spans="1:29" ht="21.75" customHeight="1" thickBot="1" x14ac:dyDescent="0.4">
      <c r="A3" s="195" t="s">
        <v>34</v>
      </c>
      <c r="B3" s="200" t="s">
        <v>3</v>
      </c>
      <c r="C3" s="200"/>
      <c r="D3" s="200"/>
      <c r="E3" s="200"/>
      <c r="F3" s="133"/>
      <c r="G3" s="152"/>
      <c r="H3" s="199" t="s">
        <v>4</v>
      </c>
      <c r="I3" s="199"/>
      <c r="J3" s="199"/>
      <c r="K3" s="199"/>
      <c r="L3" s="139"/>
      <c r="M3" s="139"/>
      <c r="N3" s="198" t="s">
        <v>5</v>
      </c>
      <c r="O3" s="198"/>
      <c r="P3" s="198"/>
      <c r="Q3" s="198"/>
      <c r="R3" s="132"/>
      <c r="S3" s="151"/>
      <c r="T3" s="197" t="s">
        <v>6</v>
      </c>
      <c r="U3" s="197"/>
      <c r="V3" s="197"/>
      <c r="W3" s="197"/>
      <c r="X3" s="140"/>
      <c r="Y3" s="140"/>
      <c r="AA3" s="32" t="s">
        <v>52</v>
      </c>
      <c r="AC3" s="14" t="s">
        <v>53</v>
      </c>
    </row>
    <row r="4" spans="1:29" ht="22.5" thickTop="1" thickBot="1" x14ac:dyDescent="0.4">
      <c r="A4" s="196"/>
      <c r="B4" s="38">
        <v>2557</v>
      </c>
      <c r="C4" s="15">
        <v>2558</v>
      </c>
      <c r="D4" s="15">
        <v>2559</v>
      </c>
      <c r="E4" s="15">
        <v>2560</v>
      </c>
      <c r="F4" s="15">
        <v>2561</v>
      </c>
      <c r="G4" s="15"/>
      <c r="H4" s="41">
        <v>2557</v>
      </c>
      <c r="I4" s="41">
        <v>2558</v>
      </c>
      <c r="J4" s="41">
        <v>2559</v>
      </c>
      <c r="K4" s="41">
        <v>2560</v>
      </c>
      <c r="L4" s="41">
        <v>2561</v>
      </c>
      <c r="M4" s="41"/>
      <c r="N4" s="40">
        <v>2557</v>
      </c>
      <c r="O4" s="40">
        <v>2558</v>
      </c>
      <c r="P4" s="40">
        <v>2559</v>
      </c>
      <c r="Q4" s="40">
        <v>2560</v>
      </c>
      <c r="R4" s="135">
        <v>2561</v>
      </c>
      <c r="S4" s="153"/>
      <c r="T4" s="16">
        <v>2557</v>
      </c>
      <c r="U4" s="16">
        <v>2558</v>
      </c>
      <c r="V4" s="16">
        <v>2559</v>
      </c>
      <c r="W4" s="16">
        <v>2560</v>
      </c>
      <c r="X4" s="140">
        <v>2561</v>
      </c>
      <c r="Y4" s="140"/>
      <c r="Z4" s="30" t="s">
        <v>51</v>
      </c>
      <c r="AA4" s="14">
        <v>8090</v>
      </c>
    </row>
    <row r="5" spans="1:29" ht="22.5" thickTop="1" thickBot="1" x14ac:dyDescent="0.4">
      <c r="A5" s="17" t="s">
        <v>35</v>
      </c>
      <c r="B5" s="49">
        <f>+dataอยุธยา!B17</f>
        <v>22325</v>
      </c>
      <c r="C5" s="21">
        <f>+dataอยุธยา!C17</f>
        <v>23038</v>
      </c>
      <c r="D5" s="21">
        <f>+dataอยุธยา!D17</f>
        <v>24872</v>
      </c>
      <c r="E5" s="83">
        <f>+dataอยุธยา!E17</f>
        <v>25680</v>
      </c>
      <c r="F5" s="83"/>
      <c r="G5" s="83"/>
      <c r="H5" s="23">
        <f>+dataอยุธยา!H17</f>
        <v>36431.1037</v>
      </c>
      <c r="I5" s="23">
        <f>+dataอยุธยา!I17</f>
        <v>35559.3295</v>
      </c>
      <c r="J5" s="23">
        <f>+dataอยุธยา!J17</f>
        <v>39070.7768</v>
      </c>
      <c r="K5" s="23">
        <f>+dataอยุธยา!K17</f>
        <v>39065.230300000003</v>
      </c>
      <c r="L5" s="23">
        <f>+dataอยุธยา!L17</f>
        <v>39906.181100000002</v>
      </c>
      <c r="M5" s="23"/>
      <c r="N5" s="23">
        <f>+dataอยุธยา!N17</f>
        <v>36384.718099999998</v>
      </c>
      <c r="O5" s="23">
        <f>+dataอยุธยา!O17</f>
        <v>35510.770600000003</v>
      </c>
      <c r="P5" s="23">
        <f>+dataอยุธยา!P17</f>
        <v>37508.864699999998</v>
      </c>
      <c r="Q5" s="23">
        <f>+dataอยุธยา!Q17</f>
        <v>39016.083599999998</v>
      </c>
      <c r="R5" s="23">
        <f>+dataอยุธยา!R17</f>
        <v>39843.022799999999</v>
      </c>
      <c r="S5" s="23"/>
      <c r="T5" s="27">
        <f>+dataอยุธยา!T17</f>
        <v>1.63</v>
      </c>
      <c r="U5" s="27">
        <f>+dataอยุธยา!U17</f>
        <v>1.54</v>
      </c>
      <c r="V5" s="27">
        <f>+dataอยุธยา!V17</f>
        <v>1.51</v>
      </c>
      <c r="W5" s="27">
        <f>+dataอยุธยา!W17</f>
        <v>1.52</v>
      </c>
      <c r="X5" s="27">
        <f>+dataอยุธยา!X17</f>
        <v>1.49</v>
      </c>
      <c r="Y5" s="159"/>
      <c r="Z5" s="31">
        <f>+P5*100/O5</f>
        <v>105.6267269513999</v>
      </c>
      <c r="AA5" s="29">
        <f t="shared" ref="AA5:AA20" si="0">+$AA$4*P5</f>
        <v>303446715.42299998</v>
      </c>
    </row>
    <row r="6" spans="1:29" ht="21.75" thickBot="1" x14ac:dyDescent="0.4">
      <c r="A6" s="19" t="s">
        <v>36</v>
      </c>
      <c r="B6" s="22">
        <f>+dataอยุธยา!B34</f>
        <v>8425</v>
      </c>
      <c r="C6" s="22">
        <f>+dataอยุธยา!C34</f>
        <v>7988</v>
      </c>
      <c r="D6" s="22">
        <f>+dataอยุธยา!D34</f>
        <v>8152</v>
      </c>
      <c r="E6" s="83">
        <f>+dataอยุธยา!E34</f>
        <v>8499</v>
      </c>
      <c r="F6" s="83"/>
      <c r="G6" s="83"/>
      <c r="H6" s="24">
        <f>+dataอยุธยา!H34</f>
        <v>10845.0864</v>
      </c>
      <c r="I6" s="24">
        <f>+dataอยุธยา!I34</f>
        <v>10026.376200000001</v>
      </c>
      <c r="J6" s="24">
        <f>+dataอยุธยา!J34</f>
        <v>9650.1738000000005</v>
      </c>
      <c r="K6" s="24">
        <f>+dataอยุธยา!K34</f>
        <v>11935.489299999999</v>
      </c>
      <c r="L6" s="24">
        <f>+dataอยุธยา!L34</f>
        <v>11798.8608</v>
      </c>
      <c r="M6" s="24"/>
      <c r="N6" s="24">
        <f>+dataอยุธยา!N34</f>
        <v>10846.8832</v>
      </c>
      <c r="O6" s="24">
        <f>+dataอยุธยา!O34</f>
        <v>10040.088</v>
      </c>
      <c r="P6" s="24">
        <f>+dataอยุธยา!P34</f>
        <v>9655.1589000000004</v>
      </c>
      <c r="Q6" s="24">
        <f>+dataอยุธยา!Q34</f>
        <v>11910.2757</v>
      </c>
      <c r="R6" s="24">
        <f>+dataอยุธยา!R34</f>
        <v>11783.1654</v>
      </c>
      <c r="S6" s="24"/>
      <c r="T6" s="28">
        <f>+dataอยุธยา!T34</f>
        <v>1.29</v>
      </c>
      <c r="U6" s="28">
        <f>+dataอยุธยา!U34</f>
        <v>1.26</v>
      </c>
      <c r="V6" s="28">
        <f>+dataอยุธยา!V34</f>
        <v>1.18</v>
      </c>
      <c r="W6" s="28">
        <f>+dataอยุธยา!W34</f>
        <v>1.4</v>
      </c>
      <c r="X6" s="28">
        <f>+dataอยุธยา!X34</f>
        <v>1.28</v>
      </c>
      <c r="Y6" s="160"/>
      <c r="Z6" s="31">
        <f t="shared" ref="Z6:Z20" si="1">+P6*100/O6</f>
        <v>96.166078424810621</v>
      </c>
      <c r="AA6" s="29">
        <f t="shared" si="0"/>
        <v>78110235.501000002</v>
      </c>
    </row>
    <row r="7" spans="1:29" ht="21.75" thickBot="1" x14ac:dyDescent="0.4">
      <c r="A7" s="17" t="s">
        <v>37</v>
      </c>
      <c r="B7" s="21">
        <f>+dataอยุธยา!B51</f>
        <v>2409</v>
      </c>
      <c r="C7" s="21">
        <f>+dataอยุธยา!C51</f>
        <v>2001</v>
      </c>
      <c r="D7" s="21">
        <f>+dataอยุธยา!D51</f>
        <v>2431</v>
      </c>
      <c r="E7" s="83">
        <f>+dataอยุธยา!E51</f>
        <v>2254</v>
      </c>
      <c r="F7" s="83"/>
      <c r="G7" s="83"/>
      <c r="H7" s="23">
        <f>+dataอยุธยา!H51</f>
        <v>1609.7541000000001</v>
      </c>
      <c r="I7" s="23">
        <f>+dataอยุธยา!I51</f>
        <v>1409.8280999999999</v>
      </c>
      <c r="J7" s="23">
        <f>+dataอยุธยา!J51</f>
        <v>1622.0170000000001</v>
      </c>
      <c r="K7" s="23">
        <f>+dataอยุธยา!K51</f>
        <v>1534.5491</v>
      </c>
      <c r="L7" s="23">
        <f>+dataอยุธยา!L51</f>
        <v>1444.4090000000001</v>
      </c>
      <c r="M7" s="23"/>
      <c r="N7" s="23">
        <f>+dataอยุธยา!N51</f>
        <v>1600.3161</v>
      </c>
      <c r="O7" s="23">
        <f>+dataอยุธยา!O51</f>
        <v>1400.2996000000001</v>
      </c>
      <c r="P7" s="23">
        <f>+dataอยุธยา!P51</f>
        <v>1608.9807000000001</v>
      </c>
      <c r="Q7" s="23">
        <f>+dataอยุธยา!Q51</f>
        <v>1525.6674</v>
      </c>
      <c r="R7" s="23">
        <f>+dataอยุธยา!R51</f>
        <v>1458.4994999999999</v>
      </c>
      <c r="S7" s="23"/>
      <c r="T7" s="27">
        <f>+dataอยุธยา!T51</f>
        <v>0.67</v>
      </c>
      <c r="U7" s="27">
        <f>+dataอยุธยา!U51</f>
        <v>0.7</v>
      </c>
      <c r="V7" s="27">
        <f>+dataอยุธยา!V51</f>
        <v>0.67</v>
      </c>
      <c r="W7" s="27">
        <f>+dataอยุธยา!W51</f>
        <v>0.68</v>
      </c>
      <c r="X7" s="27">
        <f>+dataอยุธยา!X51</f>
        <v>0.61</v>
      </c>
      <c r="Y7" s="159"/>
      <c r="Z7" s="31">
        <f t="shared" si="1"/>
        <v>114.90260369995107</v>
      </c>
      <c r="AA7" s="29">
        <f t="shared" si="0"/>
        <v>13016653.863</v>
      </c>
    </row>
    <row r="8" spans="1:29" ht="21.75" thickBot="1" x14ac:dyDescent="0.4">
      <c r="A8" s="17" t="s">
        <v>50</v>
      </c>
      <c r="B8" s="21">
        <f>+dataอยุธยา!B69</f>
        <v>1995</v>
      </c>
      <c r="C8" s="21">
        <f>+dataอยุธยา!C69</f>
        <v>2215</v>
      </c>
      <c r="D8" s="21">
        <f>+dataอยุธยา!D69</f>
        <v>2100</v>
      </c>
      <c r="E8" s="83">
        <f>+dataอยุธยา!E69</f>
        <v>1755</v>
      </c>
      <c r="F8" s="83"/>
      <c r="G8" s="83"/>
      <c r="H8" s="23">
        <f>+dataอยุธยา!H69</f>
        <v>1425.0663999999999</v>
      </c>
      <c r="I8" s="23">
        <f>+dataอยุธยา!I69</f>
        <v>1585.3409999999999</v>
      </c>
      <c r="J8" s="23">
        <f>+dataอยุธยา!J69</f>
        <v>1480.2944</v>
      </c>
      <c r="K8" s="23">
        <f>+dataอยุธยา!K69</f>
        <v>1316.6098999999999</v>
      </c>
      <c r="L8" s="23">
        <f>+dataอยุธยา!L69</f>
        <v>1421.3277</v>
      </c>
      <c r="M8" s="23"/>
      <c r="N8" s="23">
        <f>+dataอยุธยา!N69</f>
        <v>1419.2166999999999</v>
      </c>
      <c r="O8" s="23">
        <f>+dataอยุธยา!O69</f>
        <v>1578.0583999999999</v>
      </c>
      <c r="P8" s="23">
        <f>+dataอยุธยา!P69</f>
        <v>1472.6284000000001</v>
      </c>
      <c r="Q8" s="23">
        <f>+dataอยุธยา!Q69</f>
        <v>1311.1134999999999</v>
      </c>
      <c r="R8" s="23">
        <f>+dataอยุธยา!R69</f>
        <v>1416.3026</v>
      </c>
      <c r="S8" s="23"/>
      <c r="T8" s="27">
        <f>+dataอยุธยา!T69</f>
        <v>0.71</v>
      </c>
      <c r="U8" s="27">
        <f>+dataอยุธยา!U69</f>
        <v>0.72</v>
      </c>
      <c r="V8" s="27">
        <f>+dataอยุธยา!V69</f>
        <v>0.7</v>
      </c>
      <c r="W8" s="27">
        <f>+dataอยุธยา!W69</f>
        <v>0.75</v>
      </c>
      <c r="X8" s="27">
        <f>+dataอยุธยา!X69</f>
        <v>0.71</v>
      </c>
      <c r="Y8" s="159"/>
      <c r="Z8" s="31">
        <f t="shared" si="1"/>
        <v>93.31900517750168</v>
      </c>
      <c r="AA8" s="29">
        <f t="shared" si="0"/>
        <v>11913563.756000001</v>
      </c>
    </row>
    <row r="9" spans="1:29" ht="21.75" thickBot="1" x14ac:dyDescent="0.4">
      <c r="A9" s="19" t="s">
        <v>38</v>
      </c>
      <c r="B9" s="20">
        <f>+dataอยุธยา!B87</f>
        <v>1753</v>
      </c>
      <c r="C9" s="20">
        <f>+dataอยุธยา!C87</f>
        <v>1830</v>
      </c>
      <c r="D9" s="20">
        <f>+dataอยุธยา!D87</f>
        <v>1666</v>
      </c>
      <c r="E9" s="84">
        <f>+dataอยุธยา!E87</f>
        <v>1840</v>
      </c>
      <c r="F9" s="84"/>
      <c r="G9" s="84"/>
      <c r="H9" s="24">
        <f>+dataอยุธยา!H87</f>
        <v>1037.3204000000001</v>
      </c>
      <c r="I9" s="24">
        <f>+dataอยุธยา!I87</f>
        <v>1140.1087</v>
      </c>
      <c r="J9" s="24">
        <f>+dataอยุธยา!J87</f>
        <v>1027.7427</v>
      </c>
      <c r="K9" s="24">
        <f>+dataอยุธยา!K87</f>
        <v>1199.5434</v>
      </c>
      <c r="L9" s="24">
        <f>+dataอยุธยา!L87</f>
        <v>1332.3835999999999</v>
      </c>
      <c r="M9" s="24"/>
      <c r="N9" s="24">
        <f>+dataอยุธยา!N87</f>
        <v>1035.3096</v>
      </c>
      <c r="O9" s="24">
        <f>+dataอยุธยา!O87</f>
        <v>1134.5372</v>
      </c>
      <c r="P9" s="24">
        <f>+dataอยุธยา!P87</f>
        <v>1023.5188000000001</v>
      </c>
      <c r="Q9" s="24">
        <f>+dataอยุธยา!Q87</f>
        <v>1196.2551000000001</v>
      </c>
      <c r="R9" s="24">
        <f>+dataอยุธยา!R87</f>
        <v>1325.8916999999999</v>
      </c>
      <c r="S9" s="24"/>
      <c r="T9" s="28">
        <f>+dataอยุธยา!T87</f>
        <v>0.59</v>
      </c>
      <c r="U9" s="28">
        <f>+dataอยุธยา!U87</f>
        <v>0.62</v>
      </c>
      <c r="V9" s="28">
        <f>+dataอยุธยา!V87</f>
        <v>0.62</v>
      </c>
      <c r="W9" s="28">
        <f>+dataอยุธยา!W87</f>
        <v>0.65</v>
      </c>
      <c r="X9" s="28">
        <f>+dataอยุธยา!X87</f>
        <v>0.63</v>
      </c>
      <c r="Y9" s="160"/>
      <c r="Z9" s="31">
        <f t="shared" si="1"/>
        <v>90.214653164303471</v>
      </c>
      <c r="AA9" s="29">
        <f t="shared" si="0"/>
        <v>8280267.0920000002</v>
      </c>
    </row>
    <row r="10" spans="1:29" ht="21.75" thickBot="1" x14ac:dyDescent="0.4">
      <c r="A10" s="17" t="s">
        <v>39</v>
      </c>
      <c r="B10" s="18">
        <f>+dataอยุธยา!B104</f>
        <v>1240</v>
      </c>
      <c r="C10" s="18">
        <f>+dataอยุธยา!C104</f>
        <v>1170</v>
      </c>
      <c r="D10" s="18">
        <f>+dataอยุธยา!D104</f>
        <v>1076</v>
      </c>
      <c r="E10" s="84">
        <f>+dataอยุธยา!E104</f>
        <v>974</v>
      </c>
      <c r="F10" s="84"/>
      <c r="G10" s="84"/>
      <c r="H10" s="23">
        <f>+dataอยุธยา!H104</f>
        <v>748.41790000000003</v>
      </c>
      <c r="I10" s="23">
        <f>+dataอยุธยา!I104</f>
        <v>697.33690000000001</v>
      </c>
      <c r="J10" s="23">
        <f>+dataอยุธยา!J104</f>
        <v>654.95090000000005</v>
      </c>
      <c r="K10" s="23">
        <f>+dataอยุธยา!K104</f>
        <v>619.64319999999998</v>
      </c>
      <c r="L10" s="23">
        <f>+dataอยุธยา!L104</f>
        <v>729.70039999999995</v>
      </c>
      <c r="M10" s="23"/>
      <c r="N10" s="23">
        <f>+dataอยุธยา!N104</f>
        <v>746.23940000000005</v>
      </c>
      <c r="O10" s="23">
        <f>+dataอยุธยา!O104</f>
        <v>695.2482</v>
      </c>
      <c r="P10" s="23">
        <f>+dataอยุธยา!P104</f>
        <v>651.90840000000003</v>
      </c>
      <c r="Q10" s="23">
        <f>+dataอยุธยา!Q104</f>
        <v>617.58630000000005</v>
      </c>
      <c r="R10" s="23">
        <f>+dataอยุธยา!R104</f>
        <v>728.76369999999997</v>
      </c>
      <c r="S10" s="23"/>
      <c r="T10" s="27">
        <f>+dataอยุธยา!T104</f>
        <v>0.6</v>
      </c>
      <c r="U10" s="27">
        <f>+dataอยุธยา!U104</f>
        <v>0.6</v>
      </c>
      <c r="V10" s="27">
        <f>+dataอยุธยา!V104</f>
        <v>0.61</v>
      </c>
      <c r="W10" s="27">
        <f>+dataอยุธยา!W104</f>
        <v>0.64</v>
      </c>
      <c r="X10" s="27">
        <f>+dataอยุธยา!X104</f>
        <v>0.57999999999999996</v>
      </c>
      <c r="Y10" s="159"/>
      <c r="Z10" s="31">
        <f t="shared" si="1"/>
        <v>93.766283753053955</v>
      </c>
      <c r="AA10" s="29">
        <f t="shared" si="0"/>
        <v>5273938.9560000002</v>
      </c>
    </row>
    <row r="11" spans="1:29" ht="21.75" thickBot="1" x14ac:dyDescent="0.4">
      <c r="A11" s="19" t="s">
        <v>40</v>
      </c>
      <c r="B11" s="22">
        <f>+dataอยุธยา!B121</f>
        <v>3346</v>
      </c>
      <c r="C11" s="22">
        <f>+dataอยุธยา!C121</f>
        <v>3152</v>
      </c>
      <c r="D11" s="22">
        <f>+dataอยุธยา!D121</f>
        <v>3071</v>
      </c>
      <c r="E11" s="83">
        <f>+dataอยุธยา!E121</f>
        <v>3684</v>
      </c>
      <c r="F11" s="83"/>
      <c r="G11" s="83"/>
      <c r="H11" s="24">
        <f>+dataอยุธยา!H121</f>
        <v>2265.2656999999999</v>
      </c>
      <c r="I11" s="24">
        <f>+dataอยุธยา!I121</f>
        <v>2097.0877</v>
      </c>
      <c r="J11" s="24">
        <f>+dataอยุธยา!J121</f>
        <v>2112.1869000000002</v>
      </c>
      <c r="K11" s="24">
        <f>+dataอยุธยา!K121</f>
        <v>2382.3481999999999</v>
      </c>
      <c r="L11" s="24">
        <f>+dataอยุธยา!L121</f>
        <v>2938.2669000000001</v>
      </c>
      <c r="M11" s="24"/>
      <c r="N11" s="24">
        <f>+dataอยุธยา!N121</f>
        <v>2256.1941999999999</v>
      </c>
      <c r="O11" s="24">
        <f>+dataอยุธยา!O121</f>
        <v>2085.8179</v>
      </c>
      <c r="P11" s="24">
        <f>+dataอยุธยา!P121</f>
        <v>2106.2388999999998</v>
      </c>
      <c r="Q11" s="24">
        <f>+dataอยุธยา!Q121</f>
        <v>2373.9942999999998</v>
      </c>
      <c r="R11" s="24">
        <f>+dataอยุธยา!R121</f>
        <v>2929.9965999999999</v>
      </c>
      <c r="S11" s="24"/>
      <c r="T11" s="28">
        <f>+dataอยุธยา!T121</f>
        <v>0.68</v>
      </c>
      <c r="U11" s="28">
        <f>+dataอยุธยา!U121</f>
        <v>0.67</v>
      </c>
      <c r="V11" s="28">
        <f>+dataอยุธยา!V121</f>
        <v>0.69</v>
      </c>
      <c r="W11" s="28">
        <f>+dataอยุธยา!W121</f>
        <v>0.65</v>
      </c>
      <c r="X11" s="28">
        <f>+dataอยุธยา!X121</f>
        <v>0.62</v>
      </c>
      <c r="Y11" s="160"/>
      <c r="Z11" s="31">
        <f t="shared" si="1"/>
        <v>100.97904040424621</v>
      </c>
      <c r="AA11" s="29">
        <f t="shared" si="0"/>
        <v>17039472.700999998</v>
      </c>
    </row>
    <row r="12" spans="1:29" ht="21.75" thickBot="1" x14ac:dyDescent="0.4">
      <c r="A12" s="17" t="s">
        <v>41</v>
      </c>
      <c r="B12" s="18">
        <f>+dataอยุธยา!B138</f>
        <v>1837</v>
      </c>
      <c r="C12" s="18">
        <f>+dataอยุธยา!C138</f>
        <v>1703</v>
      </c>
      <c r="D12" s="18">
        <f>+dataอยุธยา!D138</f>
        <v>1913</v>
      </c>
      <c r="E12" s="84">
        <f>+dataอยุธยา!E138</f>
        <v>2156</v>
      </c>
      <c r="F12" s="84"/>
      <c r="G12" s="84"/>
      <c r="H12" s="23">
        <f>+dataอยุธยา!H138</f>
        <v>1312.0029</v>
      </c>
      <c r="I12" s="23">
        <f>+dataอยุธยา!I138</f>
        <v>1090.0800999999999</v>
      </c>
      <c r="J12" s="23">
        <f>+dataอยุธยา!J138</f>
        <v>1154.7443000000001</v>
      </c>
      <c r="K12" s="23">
        <f>+dataอยุธยา!K138</f>
        <v>1353.0245</v>
      </c>
      <c r="L12" s="23">
        <f>+dataอยุธยา!L138</f>
        <v>1327.1876</v>
      </c>
      <c r="M12" s="23"/>
      <c r="N12" s="23">
        <f>+dataอยุธยา!N138</f>
        <v>1306.4372000000001</v>
      </c>
      <c r="O12" s="23">
        <f>+dataอยุธยา!O138</f>
        <v>1083.1858999999999</v>
      </c>
      <c r="P12" s="23">
        <f>+dataอยุธยา!P138</f>
        <v>1149.5684000000001</v>
      </c>
      <c r="Q12" s="23">
        <f>+dataอยุธยา!Q138</f>
        <v>1348.6583000000001</v>
      </c>
      <c r="R12" s="23">
        <f>+dataอยุธยา!R138</f>
        <v>1322.8246999999999</v>
      </c>
      <c r="S12" s="23"/>
      <c r="T12" s="27">
        <f>+dataอยุธยา!T138</f>
        <v>0.71</v>
      </c>
      <c r="U12" s="27">
        <f>+dataอยุธยา!U138</f>
        <v>0.64</v>
      </c>
      <c r="V12" s="27">
        <f>+dataอยุธยา!V138</f>
        <v>0.6</v>
      </c>
      <c r="W12" s="27">
        <f>+dataอยุธยา!W138</f>
        <v>0.63</v>
      </c>
      <c r="X12" s="27">
        <f>+dataอยุธยา!X138</f>
        <v>0.6</v>
      </c>
      <c r="Y12" s="159"/>
      <c r="Z12" s="31">
        <f t="shared" si="1"/>
        <v>106.12844941943946</v>
      </c>
      <c r="AA12" s="29">
        <f t="shared" si="0"/>
        <v>9300008.3560000006</v>
      </c>
    </row>
    <row r="13" spans="1:29" ht="21.75" thickBot="1" x14ac:dyDescent="0.4">
      <c r="A13" s="19" t="s">
        <v>42</v>
      </c>
      <c r="B13" s="22">
        <f>+dataอยุธยา!B156</f>
        <v>2086</v>
      </c>
      <c r="C13" s="22">
        <f>+dataอยุธยา!C156</f>
        <v>1989</v>
      </c>
      <c r="D13" s="22">
        <f>+dataอยุธยา!D156</f>
        <v>1925</v>
      </c>
      <c r="E13" s="83">
        <f>+dataอยุธยา!E156</f>
        <v>1897</v>
      </c>
      <c r="F13" s="83"/>
      <c r="G13" s="83"/>
      <c r="H13" s="24">
        <f>+dataอยุธยา!H156</f>
        <v>1311.6829</v>
      </c>
      <c r="I13" s="24">
        <f>+dataอยุธยา!I156</f>
        <v>1401.0391999999999</v>
      </c>
      <c r="J13" s="24">
        <f>+dataอยุธยา!J156</f>
        <v>1357.6275000000001</v>
      </c>
      <c r="K13" s="24">
        <f>+dataอยุธยา!K156</f>
        <v>1362.5682999999999</v>
      </c>
      <c r="L13" s="24">
        <f>+dataอยุธยา!L156</f>
        <v>1426.5626999999999</v>
      </c>
      <c r="M13" s="24"/>
      <c r="N13" s="24">
        <f>+dataอยุธยา!N156</f>
        <v>1305.4365</v>
      </c>
      <c r="O13" s="24">
        <f>+dataอยุธยา!O156</f>
        <v>1393.3566000000001</v>
      </c>
      <c r="P13" s="24">
        <f>+dataอยุธยา!P156</f>
        <v>1349.5907999999999</v>
      </c>
      <c r="Q13" s="24">
        <f>+dataอยุธยา!Q156</f>
        <v>1358.0406</v>
      </c>
      <c r="R13" s="24">
        <f>+dataอยุธยา!R156</f>
        <v>1424.0844</v>
      </c>
      <c r="S13" s="24"/>
      <c r="T13" s="28">
        <f>+dataอยุธยา!T156</f>
        <v>0.63</v>
      </c>
      <c r="U13" s="28">
        <f>+dataอยุธยา!U156</f>
        <v>0.7</v>
      </c>
      <c r="V13" s="28">
        <f>+dataอยุธยา!V156</f>
        <v>0.71</v>
      </c>
      <c r="W13" s="28">
        <f>+dataอยุธยา!W156</f>
        <v>0.72</v>
      </c>
      <c r="X13" s="28">
        <f>+dataอยุธยา!X156</f>
        <v>0.72</v>
      </c>
      <c r="Y13" s="160"/>
      <c r="Z13" s="31">
        <f t="shared" si="1"/>
        <v>96.858966326351762</v>
      </c>
      <c r="AA13" s="29">
        <f t="shared" si="0"/>
        <v>10918189.571999999</v>
      </c>
    </row>
    <row r="14" spans="1:29" ht="21.75" thickBot="1" x14ac:dyDescent="0.4">
      <c r="A14" s="17" t="s">
        <v>43</v>
      </c>
      <c r="B14" s="21">
        <f>+dataอยุธยา!B173</f>
        <v>2441</v>
      </c>
      <c r="C14" s="21">
        <f>+dataอยุธยา!C173</f>
        <v>2306</v>
      </c>
      <c r="D14" s="21">
        <f>+dataอยุธยา!D173</f>
        <v>2192</v>
      </c>
      <c r="E14" s="83">
        <f>+dataอยุธยา!E173</f>
        <v>2068</v>
      </c>
      <c r="F14" s="83"/>
      <c r="G14" s="83"/>
      <c r="H14" s="23">
        <f>+dataอยุธยา!H173</f>
        <v>1688.2501</v>
      </c>
      <c r="I14" s="23">
        <f>+dataอยุธยา!I173</f>
        <v>1624.8697999999999</v>
      </c>
      <c r="J14" s="23">
        <f>+dataอยุธยา!J173</f>
        <v>1478.5613000000001</v>
      </c>
      <c r="K14" s="23">
        <f>+dataอยุธยา!K173</f>
        <v>1368.2283</v>
      </c>
      <c r="L14" s="23">
        <f>+dataอยุธยา!L173</f>
        <v>1569.6473000000001</v>
      </c>
      <c r="M14" s="23"/>
      <c r="N14" s="23">
        <f>+dataอยุธยา!N173</f>
        <v>1680.5097000000001</v>
      </c>
      <c r="O14" s="23">
        <f>+dataอยุธยา!O173</f>
        <v>1619.7765999999999</v>
      </c>
      <c r="P14" s="23">
        <f>+dataอยุธยา!P173</f>
        <v>1474.4943000000001</v>
      </c>
      <c r="Q14" s="23">
        <f>+dataอยุธยา!Q173</f>
        <v>1368.4883</v>
      </c>
      <c r="R14" s="23">
        <f>+dataอยุธยา!R173</f>
        <v>1571.3533</v>
      </c>
      <c r="S14" s="23"/>
      <c r="T14" s="27">
        <f>+dataอยุธยา!T173</f>
        <v>0.69</v>
      </c>
      <c r="U14" s="27">
        <f>+dataอยุธยา!U173</f>
        <v>0.7</v>
      </c>
      <c r="V14" s="27">
        <f>+dataอยุธยา!V173</f>
        <v>0.67</v>
      </c>
      <c r="W14" s="27">
        <f>+dataอยุธยา!W173</f>
        <v>0.66</v>
      </c>
      <c r="X14" s="27">
        <f>+dataอยุธยา!X173</f>
        <v>0.71</v>
      </c>
      <c r="Y14" s="159"/>
      <c r="Z14" s="31">
        <f t="shared" si="1"/>
        <v>91.0307199153266</v>
      </c>
      <c r="AA14" s="29">
        <f t="shared" si="0"/>
        <v>11928658.887</v>
      </c>
    </row>
    <row r="15" spans="1:29" ht="21.75" thickBot="1" x14ac:dyDescent="0.4">
      <c r="A15" s="19" t="s">
        <v>44</v>
      </c>
      <c r="B15" s="20">
        <f>+dataอยุธยา!B190</f>
        <v>1478</v>
      </c>
      <c r="C15" s="20">
        <f>+dataอยุธยา!C190</f>
        <v>1512</v>
      </c>
      <c r="D15" s="20">
        <f>+dataอยุธยา!D190</f>
        <v>1687</v>
      </c>
      <c r="E15" s="84">
        <f>+dataอยุธยา!E190</f>
        <v>1515</v>
      </c>
      <c r="F15" s="84"/>
      <c r="G15" s="84"/>
      <c r="H15" s="24">
        <f>+dataอยุธยา!H190</f>
        <v>959.61099999999999</v>
      </c>
      <c r="I15" s="24">
        <f>+dataอยุธยา!I190</f>
        <v>1048.1216999999999</v>
      </c>
      <c r="J15" s="24">
        <f>+dataอยุธยา!J190</f>
        <v>1079.7529999999999</v>
      </c>
      <c r="K15" s="24">
        <f>+dataอยุธยา!K190</f>
        <v>910.36479999999995</v>
      </c>
      <c r="L15" s="24">
        <f>+dataอยุธยา!L190</f>
        <v>998.09069999999997</v>
      </c>
      <c r="M15" s="24"/>
      <c r="N15" s="24">
        <f>+dataอยุธยา!N190</f>
        <v>957.29840000000002</v>
      </c>
      <c r="O15" s="24">
        <f>+dataอยุธยา!O190</f>
        <v>1044.952</v>
      </c>
      <c r="P15" s="24">
        <f>+dataอยุธยา!P190</f>
        <v>1074.4121</v>
      </c>
      <c r="Q15" s="24">
        <f>+dataอยุธยา!Q190</f>
        <v>906.94060000000002</v>
      </c>
      <c r="R15" s="24">
        <f>+dataอยุธยา!R190</f>
        <v>993.43320000000006</v>
      </c>
      <c r="S15" s="24"/>
      <c r="T15" s="28">
        <f>+dataอยุธยา!T190</f>
        <v>0.65</v>
      </c>
      <c r="U15" s="28">
        <f>+dataอยุธยา!U190</f>
        <v>0.69</v>
      </c>
      <c r="V15" s="28">
        <f>+dataอยุธยา!V190</f>
        <v>0.64</v>
      </c>
      <c r="W15" s="28">
        <f>+dataอยุธยา!W190</f>
        <v>0.6</v>
      </c>
      <c r="X15" s="28">
        <f>+dataอยุธยา!X190</f>
        <v>0.6</v>
      </c>
      <c r="Y15" s="160"/>
      <c r="Z15" s="31">
        <f t="shared" si="1"/>
        <v>102.81927782328758</v>
      </c>
      <c r="AA15" s="29">
        <f t="shared" si="0"/>
        <v>8691993.8890000004</v>
      </c>
    </row>
    <row r="16" spans="1:29" ht="21.75" thickBot="1" x14ac:dyDescent="0.4">
      <c r="A16" s="17" t="s">
        <v>45</v>
      </c>
      <c r="B16" s="21">
        <f>+dataอยุธยา!B207</f>
        <v>2581</v>
      </c>
      <c r="C16" s="21">
        <f>+dataอยุธยา!C207</f>
        <v>2401</v>
      </c>
      <c r="D16" s="21">
        <f>+dataอยุธยา!D207</f>
        <v>2198</v>
      </c>
      <c r="E16" s="83">
        <f>+dataอยุธยา!E207</f>
        <v>2937</v>
      </c>
      <c r="F16" s="83"/>
      <c r="G16" s="83"/>
      <c r="H16" s="23">
        <f>+dataอยุธยา!H207</f>
        <v>1770.4405999999999</v>
      </c>
      <c r="I16" s="23">
        <f>+dataอยุธยา!I207</f>
        <v>1628.9013</v>
      </c>
      <c r="J16" s="23">
        <f>+dataอยุธยา!J207</f>
        <v>1587.2331999999999</v>
      </c>
      <c r="K16" s="23">
        <f>+dataอยุธยา!K207</f>
        <v>1886.2403999999999</v>
      </c>
      <c r="L16" s="23">
        <f>+dataอยุธยา!L207</f>
        <v>2202.8231999999998</v>
      </c>
      <c r="M16" s="23"/>
      <c r="N16" s="23">
        <f>+dataอยุธยา!N207</f>
        <v>1761.4338</v>
      </c>
      <c r="O16" s="23">
        <f>+dataอยุธยา!O207</f>
        <v>1621.4059</v>
      </c>
      <c r="P16" s="23">
        <f>+dataอยุธยา!P207</f>
        <v>1583.3016</v>
      </c>
      <c r="Q16" s="23">
        <f>+dataอยุธยา!Q207</f>
        <v>1878.3189</v>
      </c>
      <c r="R16" s="23">
        <f>+dataอยุธยา!R207</f>
        <v>2190.2928000000002</v>
      </c>
      <c r="S16" s="23"/>
      <c r="T16" s="27">
        <f>+dataอยุธยา!T207</f>
        <v>0.69</v>
      </c>
      <c r="U16" s="27">
        <f>+dataอยุธยา!U207</f>
        <v>0.68</v>
      </c>
      <c r="V16" s="27">
        <f>+dataอยุธยา!V207</f>
        <v>0.72</v>
      </c>
      <c r="W16" s="27">
        <f>+dataอยุธยา!W207</f>
        <v>0.64</v>
      </c>
      <c r="X16" s="27">
        <f>+dataอยุธยา!X207</f>
        <v>0.61</v>
      </c>
      <c r="Y16" s="159"/>
      <c r="Z16" s="31">
        <f t="shared" si="1"/>
        <v>97.649922206401257</v>
      </c>
      <c r="AA16" s="29">
        <f t="shared" si="0"/>
        <v>12808909.944</v>
      </c>
    </row>
    <row r="17" spans="1:27" x14ac:dyDescent="0.35">
      <c r="A17" s="19" t="s">
        <v>46</v>
      </c>
      <c r="B17" s="20">
        <f>+dataอยุธยา!B224</f>
        <v>556</v>
      </c>
      <c r="C17" s="20">
        <f>+dataอยุธยา!C224</f>
        <v>586</v>
      </c>
      <c r="D17" s="20">
        <f>+dataอยุธยา!D224</f>
        <v>696</v>
      </c>
      <c r="E17" s="84">
        <f>+dataอยุธยา!E224</f>
        <v>636</v>
      </c>
      <c r="F17" s="84"/>
      <c r="G17" s="84"/>
      <c r="H17" s="24">
        <f>+dataอยุธยา!H224</f>
        <v>301.6986</v>
      </c>
      <c r="I17" s="24">
        <f>+dataอยุธยา!I224</f>
        <v>402.83139999999997</v>
      </c>
      <c r="J17" s="24">
        <f>+dataอยุธยา!J224</f>
        <v>480.29930000000002</v>
      </c>
      <c r="K17" s="24">
        <f>+dataอยุธยา!K224</f>
        <v>398.62209999999999</v>
      </c>
      <c r="L17" s="24">
        <f>+dataอยุธยา!L224</f>
        <v>314.9846</v>
      </c>
      <c r="M17" s="24"/>
      <c r="N17" s="24">
        <f>+dataอยุธยา!N224</f>
        <v>302.14019999999999</v>
      </c>
      <c r="O17" s="24">
        <f>+dataอยุธยา!O224</f>
        <v>401.68430000000001</v>
      </c>
      <c r="P17" s="24">
        <f>+dataอยุธยา!P224</f>
        <v>476.31049999999999</v>
      </c>
      <c r="Q17" s="24">
        <f>+dataอยุธยา!Q224</f>
        <v>396.46379999999999</v>
      </c>
      <c r="R17" s="24">
        <f>+dataอยุธยา!R224</f>
        <v>312.38670000000002</v>
      </c>
      <c r="S17" s="24"/>
      <c r="T17" s="28">
        <f>+dataอยุธยา!T224</f>
        <v>0.54</v>
      </c>
      <c r="U17" s="28">
        <f>+dataอยุธยา!U224</f>
        <v>0.69</v>
      </c>
      <c r="V17" s="28">
        <f>+dataอยุธยา!V224</f>
        <v>0.69</v>
      </c>
      <c r="W17" s="28">
        <f>+dataอยุธยา!W224</f>
        <v>0.63</v>
      </c>
      <c r="X17" s="28">
        <f>+dataอยุธยา!X224</f>
        <v>0.66</v>
      </c>
      <c r="Y17" s="160"/>
      <c r="Z17" s="31">
        <f t="shared" si="1"/>
        <v>118.57832133344519</v>
      </c>
      <c r="AA17" s="29">
        <f t="shared" si="0"/>
        <v>3853351.9449999998</v>
      </c>
    </row>
    <row r="18" spans="1:27" x14ac:dyDescent="0.35">
      <c r="A18" s="14" t="s">
        <v>47</v>
      </c>
      <c r="B18" s="25">
        <f>+dataอยุธยา!B241</f>
        <v>1878</v>
      </c>
      <c r="C18" s="25">
        <f>+dataอยุธยา!C241</f>
        <v>1931</v>
      </c>
      <c r="D18" s="25">
        <f>+dataอยุธยา!D241</f>
        <v>1909</v>
      </c>
      <c r="E18" s="85">
        <f>+dataอยุธยา!E241</f>
        <v>1758</v>
      </c>
      <c r="F18" s="85"/>
      <c r="G18" s="85"/>
      <c r="H18" s="26">
        <f>+dataอยุธยา!H241</f>
        <v>1160.5034000000001</v>
      </c>
      <c r="I18" s="26">
        <f>+dataอยุธยา!I241</f>
        <v>1143.2188000000001</v>
      </c>
      <c r="J18" s="26">
        <f>+dataอยุธยา!J241</f>
        <v>1246.8303000000001</v>
      </c>
      <c r="K18" s="26">
        <f>+dataอยุธยา!K241</f>
        <v>1384.3526999999999</v>
      </c>
      <c r="L18" s="26">
        <f>+dataอยุธยา!L241</f>
        <v>1554.3269</v>
      </c>
      <c r="M18" s="26"/>
      <c r="N18" s="26">
        <f>+dataอยุธยา!N241</f>
        <v>1156.4756</v>
      </c>
      <c r="O18" s="26">
        <f>+dataอยุธยา!O241</f>
        <v>1141.3972000000001</v>
      </c>
      <c r="P18" s="26">
        <f>+dataอยุธยา!P241</f>
        <v>1243.4271000000001</v>
      </c>
      <c r="Q18" s="26">
        <f>+dataอยุธยา!Q241</f>
        <v>1377.7736</v>
      </c>
      <c r="R18" s="26">
        <f>+dataอยุธยา!R241</f>
        <v>1547.5275999999999</v>
      </c>
      <c r="S18" s="26"/>
      <c r="T18" s="29">
        <f>+dataอยุธยา!T241</f>
        <v>0.62</v>
      </c>
      <c r="U18" s="29">
        <f>+dataอยุธยา!U241</f>
        <v>0.59</v>
      </c>
      <c r="V18" s="29">
        <f>+dataอยุธยา!V241</f>
        <v>0.65</v>
      </c>
      <c r="W18" s="29">
        <f>+dataอยุธยา!W241</f>
        <v>0.79</v>
      </c>
      <c r="X18" s="29">
        <f>+dataอยุธยา!X241</f>
        <v>0.73</v>
      </c>
      <c r="Y18" s="29"/>
      <c r="Z18" s="31">
        <f t="shared" si="1"/>
        <v>108.93903542079829</v>
      </c>
      <c r="AA18" s="29">
        <f t="shared" si="0"/>
        <v>10059325.239</v>
      </c>
    </row>
    <row r="19" spans="1:27" x14ac:dyDescent="0.35">
      <c r="A19" s="14" t="s">
        <v>48</v>
      </c>
      <c r="B19" s="14">
        <f>+dataอยุธยา!B258</f>
        <v>955</v>
      </c>
      <c r="C19" s="14">
        <f>+dataอยุธยา!C258</f>
        <v>818</v>
      </c>
      <c r="D19" s="14">
        <f>+dataอยุธยา!D258</f>
        <v>923</v>
      </c>
      <c r="E19" s="86">
        <f>+dataอยุธยา!E258</f>
        <v>878</v>
      </c>
      <c r="F19" s="86"/>
      <c r="G19" s="86"/>
      <c r="H19" s="26">
        <f>+dataอยุธยา!H258</f>
        <v>687.67460000000005</v>
      </c>
      <c r="I19" s="26">
        <f>+dataอยุธยา!I258</f>
        <v>745.52840000000003</v>
      </c>
      <c r="J19" s="26">
        <f>+dataอยุธยา!J258</f>
        <v>722.94650000000001</v>
      </c>
      <c r="K19" s="26">
        <f>+dataอยุธยา!K258</f>
        <v>873.29409999999996</v>
      </c>
      <c r="L19" s="26">
        <f>+dataอยุธยา!L258</f>
        <v>803.32960000000003</v>
      </c>
      <c r="M19" s="26"/>
      <c r="N19" s="26">
        <f>+dataอยุธยา!N258</f>
        <v>687.1748</v>
      </c>
      <c r="O19" s="26">
        <f>+dataอยุธยา!O258</f>
        <v>742.59979999999996</v>
      </c>
      <c r="P19" s="26">
        <f>+dataอยุธยา!P258</f>
        <v>718.34720000000004</v>
      </c>
      <c r="Q19" s="26">
        <f>+dataอยุธยา!Q258</f>
        <v>871.56759999999997</v>
      </c>
      <c r="R19" s="26">
        <f>+dataอยุธยา!R258</f>
        <v>800.66139999999996</v>
      </c>
      <c r="S19" s="26"/>
      <c r="T19" s="29">
        <f>+dataอยุธยา!T258</f>
        <v>0.72</v>
      </c>
      <c r="U19" s="29">
        <f>+dataอยุธยา!U258</f>
        <v>0.91</v>
      </c>
      <c r="V19" s="29">
        <f>+dataอยุธยา!V258</f>
        <v>0.78</v>
      </c>
      <c r="W19" s="29">
        <f>+dataอยุธยา!W258</f>
        <v>0.99</v>
      </c>
      <c r="X19" s="29">
        <f>+dataอยุธยา!X258</f>
        <v>0.82</v>
      </c>
      <c r="Y19" s="29"/>
      <c r="Z19" s="31">
        <f t="shared" si="1"/>
        <v>96.734095538404404</v>
      </c>
      <c r="AA19" s="29">
        <f t="shared" si="0"/>
        <v>5811428.8480000002</v>
      </c>
    </row>
    <row r="20" spans="1:27" x14ac:dyDescent="0.35">
      <c r="A20" s="14" t="s">
        <v>49</v>
      </c>
      <c r="B20" s="14">
        <f>+dataอยุธยา!B275</f>
        <v>1023</v>
      </c>
      <c r="C20" s="14">
        <f>+dataอยุธยา!C275</f>
        <v>714</v>
      </c>
      <c r="D20" s="14">
        <f>+dataอยุธยา!D275</f>
        <v>762</v>
      </c>
      <c r="E20" s="86">
        <f>+dataอยุธยา!E275</f>
        <v>926</v>
      </c>
      <c r="F20" s="86"/>
      <c r="G20" s="86"/>
      <c r="H20" s="26">
        <f>+dataอยุธยา!H275</f>
        <v>717.08609999999999</v>
      </c>
      <c r="I20" s="26">
        <f>+dataอยุธยา!I275</f>
        <v>545.92809999999997</v>
      </c>
      <c r="J20" s="26">
        <f>+dataอยุธยา!J275</f>
        <v>569.26620000000003</v>
      </c>
      <c r="K20" s="26">
        <f>+dataอยุธยา!K275</f>
        <v>692.73299999999995</v>
      </c>
      <c r="L20" s="26">
        <f>+dataอยุธยา!L275</f>
        <v>600.61360000000002</v>
      </c>
      <c r="M20" s="26"/>
      <c r="N20" s="26">
        <f>+dataอยุธยา!N275</f>
        <v>716.05589999999995</v>
      </c>
      <c r="O20" s="26">
        <f>+dataอยุธยา!O275</f>
        <v>542.23670000000004</v>
      </c>
      <c r="P20" s="26">
        <f>+dataอยุธยา!P275</f>
        <v>566.3827</v>
      </c>
      <c r="Q20" s="26">
        <f>+dataอยุธยา!Q275</f>
        <v>691.24469999999997</v>
      </c>
      <c r="R20" s="26">
        <f>+dataอยุธยา!R275</f>
        <v>604.49109999999996</v>
      </c>
      <c r="S20" s="26"/>
      <c r="T20" s="29">
        <f>+dataอยุธยา!T275</f>
        <v>0.7</v>
      </c>
      <c r="U20" s="29">
        <f>+dataอยุธยา!U275</f>
        <v>0.76</v>
      </c>
      <c r="V20" s="29">
        <f>+dataอยุธยา!V275</f>
        <v>0.75</v>
      </c>
      <c r="W20" s="29">
        <f>+dataอยุธยา!W275</f>
        <v>0.75</v>
      </c>
      <c r="X20" s="29">
        <f>+dataอยุธยา!X275</f>
        <v>0.71</v>
      </c>
      <c r="Y20" s="29"/>
      <c r="Z20" s="31">
        <f t="shared" si="1"/>
        <v>104.4530368379713</v>
      </c>
      <c r="AA20" s="29">
        <f t="shared" si="0"/>
        <v>4582036.0429999996</v>
      </c>
    </row>
    <row r="21" spans="1:27" x14ac:dyDescent="0.35">
      <c r="A21" s="14" t="s">
        <v>180</v>
      </c>
      <c r="B21" s="25">
        <f>+dataอยุธยา!B292</f>
        <v>0</v>
      </c>
      <c r="C21" s="25">
        <f>+dataอยุธยา!C292</f>
        <v>0</v>
      </c>
      <c r="D21" s="25">
        <f>+dataอยุธยา!D292</f>
        <v>936</v>
      </c>
      <c r="E21" s="25">
        <f>+dataอยุธยา!E292</f>
        <v>1561</v>
      </c>
      <c r="F21" s="25"/>
      <c r="G21" s="25"/>
      <c r="H21" s="26">
        <f>+dataอยุธยา!H292</f>
        <v>0</v>
      </c>
      <c r="I21" s="26">
        <f>+dataอยุธยา!I292</f>
        <v>0</v>
      </c>
      <c r="J21" s="26">
        <f>+dataอยุธยา!J292</f>
        <v>4234.8077000000003</v>
      </c>
      <c r="K21" s="26">
        <f>+dataอยุธยา!K292</f>
        <v>7374.9534000000003</v>
      </c>
      <c r="L21" s="26">
        <f>+dataอยุธยา!L292</f>
        <v>4775.6009000000004</v>
      </c>
      <c r="M21" s="26"/>
      <c r="N21" s="26">
        <f>+dataอยุธยา!N292</f>
        <v>0</v>
      </c>
      <c r="O21" s="26">
        <f>+dataอยุธยา!O292</f>
        <v>0</v>
      </c>
      <c r="P21" s="26">
        <f>+dataอยุธยา!P292</f>
        <v>4221.4888000000001</v>
      </c>
      <c r="Q21" s="26">
        <f>+dataอยุธยา!Q292</f>
        <v>7309.5055000000002</v>
      </c>
      <c r="R21" s="26">
        <f>+dataอยุธยา!R292</f>
        <v>4751.0099</v>
      </c>
      <c r="S21" s="26"/>
      <c r="T21" s="29">
        <f>+dataอยุธยา!T292</f>
        <v>0</v>
      </c>
      <c r="U21" s="29">
        <f>+dataอยุธยา!U292</f>
        <v>0</v>
      </c>
      <c r="V21" s="29">
        <f>+dataอยุธยา!V292</f>
        <v>4.5199999999999996</v>
      </c>
      <c r="W21" s="29">
        <f>+dataอยุธยา!W292</f>
        <v>4.72</v>
      </c>
      <c r="X21" s="29">
        <f>+dataอยุธยา!X292</f>
        <v>4.43</v>
      </c>
      <c r="Y21" s="29"/>
      <c r="Z21" s="31"/>
      <c r="AA21" s="29"/>
    </row>
    <row r="22" spans="1:27" x14ac:dyDescent="0.35">
      <c r="A22" s="14" t="s">
        <v>182</v>
      </c>
      <c r="B22" s="25">
        <f>+dataอยุธยา!B309</f>
        <v>10274</v>
      </c>
      <c r="C22" s="25">
        <f>+dataอยุธยา!C309</f>
        <v>7505</v>
      </c>
      <c r="D22" s="25">
        <f>+dataอยุธยา!D309</f>
        <v>6333</v>
      </c>
      <c r="E22" s="25">
        <f>+dataอยุธยา!E309</f>
        <v>1071</v>
      </c>
      <c r="F22" s="25"/>
      <c r="G22" s="25"/>
      <c r="H22" s="26">
        <f>+dataอยุธยา!H309</f>
        <v>14055.222100000001</v>
      </c>
      <c r="I22" s="26">
        <f>+dataอยุธยา!I309</f>
        <v>10420.1914</v>
      </c>
      <c r="J22" s="26">
        <f>+dataอยุธยา!J309</f>
        <v>8909.4701000000005</v>
      </c>
      <c r="K22" s="26">
        <f>+dataอยุธยา!K309</f>
        <v>1736.0053</v>
      </c>
      <c r="L22" s="26">
        <f>+dataอยุธยา!L309</f>
        <v>0</v>
      </c>
      <c r="M22" s="26"/>
      <c r="N22" s="26">
        <f>+dataอยุธยา!N309</f>
        <v>14054.726199999999</v>
      </c>
      <c r="O22" s="26">
        <f>+dataอยุธยา!O309</f>
        <v>10419.8012</v>
      </c>
      <c r="P22" s="26">
        <f>+dataอยุธยา!P309</f>
        <v>8908.6023999999998</v>
      </c>
      <c r="Q22" s="26">
        <f>+dataอยุธยา!Q309</f>
        <v>1735.8739</v>
      </c>
      <c r="R22" s="26">
        <f>+dataอยุธยา!R309</f>
        <v>0</v>
      </c>
      <c r="S22" s="26"/>
      <c r="T22" s="29">
        <f>+dataอยุธยา!T309</f>
        <v>1.37</v>
      </c>
      <c r="U22" s="29">
        <f>+dataอยุธยา!U309</f>
        <v>1.39</v>
      </c>
      <c r="V22" s="29">
        <f>+dataอยุธยา!V309</f>
        <v>1.41</v>
      </c>
      <c r="W22" s="29">
        <f>+dataอยุธยา!W309</f>
        <v>1.62</v>
      </c>
      <c r="X22" s="29">
        <f>+dataอยุธยา!X309</f>
        <v>0</v>
      </c>
      <c r="Y22" s="29"/>
      <c r="Z22" s="31"/>
      <c r="AA22" s="29"/>
    </row>
    <row r="23" spans="1:27" x14ac:dyDescent="0.35">
      <c r="B23" s="50">
        <f>SUM(B5:B20)</f>
        <v>56328</v>
      </c>
      <c r="C23" s="50">
        <f t="shared" ref="C23:E23" si="2">SUM(C5:C20)</f>
        <v>55354</v>
      </c>
      <c r="D23" s="50">
        <f>SUM(D5:D20)</f>
        <v>57573</v>
      </c>
      <c r="E23" s="50">
        <f t="shared" si="2"/>
        <v>59457</v>
      </c>
      <c r="F23" s="50"/>
      <c r="G23" s="50"/>
      <c r="H23" s="67">
        <f t="shared" ref="H23" si="3">SUM(H5:H20)</f>
        <v>64270.964799999994</v>
      </c>
      <c r="I23" s="67">
        <f t="shared" ref="I23" si="4">SUM(I5:I20)</f>
        <v>62145.926900000006</v>
      </c>
      <c r="J23" s="67">
        <f t="shared" ref="J23" si="5">SUM(J5:J20)</f>
        <v>65295.4041</v>
      </c>
      <c r="K23" s="67">
        <f t="shared" ref="K23:L23" si="6">SUM(K5:K20)</f>
        <v>68282.8416</v>
      </c>
      <c r="L23" s="67">
        <f t="shared" si="6"/>
        <v>70368.695699999997</v>
      </c>
      <c r="M23" s="67"/>
      <c r="N23" s="67">
        <f t="shared" ref="N23" si="7">SUM(N5:N20)</f>
        <v>64161.83939999999</v>
      </c>
      <c r="O23" s="67">
        <f t="shared" ref="O23" si="8">SUM(O5:O20)</f>
        <v>62035.414899999996</v>
      </c>
      <c r="P23" s="67">
        <f>SUM(P5:P20)</f>
        <v>63663.133499999989</v>
      </c>
      <c r="Q23" s="67">
        <f t="shared" ref="Q23:R23" si="9">SUM(Q5:Q20)</f>
        <v>68148.472299999979</v>
      </c>
      <c r="R23" s="67">
        <f t="shared" si="9"/>
        <v>70252.697499999995</v>
      </c>
      <c r="S23" s="67"/>
      <c r="T23" s="50">
        <f t="shared" ref="T23" si="10">SUM(T5:T20)</f>
        <v>12.119999999999997</v>
      </c>
      <c r="U23" s="50"/>
      <c r="V23" s="50"/>
      <c r="W23" s="51"/>
      <c r="X23" s="51"/>
      <c r="Y23" s="51"/>
      <c r="Z23" s="51"/>
      <c r="AA23" s="51"/>
    </row>
    <row r="25" spans="1:27" x14ac:dyDescent="0.35">
      <c r="D25" s="25">
        <f>SUM(D5:D20)</f>
        <v>57573</v>
      </c>
    </row>
  </sheetData>
  <mergeCells count="7">
    <mergeCell ref="A1:U1"/>
    <mergeCell ref="A2:U2"/>
    <mergeCell ref="A3:A4"/>
    <mergeCell ref="T3:W3"/>
    <mergeCell ref="N3:Q3"/>
    <mergeCell ref="H3:K3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110" zoomScaleNormal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1.25" x14ac:dyDescent="0.15"/>
  <cols>
    <col min="1" max="1" width="12.875" style="95" customWidth="1"/>
    <col min="2" max="5" width="5.75" style="95" bestFit="1" customWidth="1"/>
    <col min="6" max="8" width="9.75" style="95" bestFit="1" customWidth="1"/>
    <col min="9" max="9" width="9.875" style="95" customWidth="1"/>
    <col min="10" max="12" width="9.75" style="95" bestFit="1" customWidth="1"/>
    <col min="13" max="13" width="9.875" style="95" customWidth="1"/>
    <col min="14" max="17" width="4.875" style="95" bestFit="1" customWidth="1"/>
    <col min="18" max="16384" width="9" style="95"/>
  </cols>
  <sheetData>
    <row r="1" spans="1:18" x14ac:dyDescent="0.15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8" x14ac:dyDescent="0.15">
      <c r="A2" s="206" t="s">
        <v>287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8" ht="23.25" customHeight="1" thickBot="1" x14ac:dyDescent="0.2">
      <c r="A3" s="186" t="s">
        <v>69</v>
      </c>
      <c r="B3" s="189" t="s">
        <v>3</v>
      </c>
      <c r="C3" s="189"/>
      <c r="D3" s="189"/>
      <c r="E3" s="189"/>
      <c r="F3" s="204" t="s">
        <v>4</v>
      </c>
      <c r="G3" s="204"/>
      <c r="H3" s="204"/>
      <c r="I3" s="204"/>
      <c r="J3" s="205" t="s">
        <v>5</v>
      </c>
      <c r="K3" s="205"/>
      <c r="L3" s="205"/>
      <c r="M3" s="205"/>
      <c r="N3" s="192" t="s">
        <v>6</v>
      </c>
      <c r="O3" s="192"/>
      <c r="P3" s="192"/>
      <c r="Q3" s="192"/>
      <c r="R3" s="201" t="s">
        <v>285</v>
      </c>
    </row>
    <row r="4" spans="1:18" ht="12.75" thickTop="1" thickBot="1" x14ac:dyDescent="0.2">
      <c r="A4" s="187"/>
      <c r="B4" s="92">
        <v>2557</v>
      </c>
      <c r="C4" s="9">
        <v>2558</v>
      </c>
      <c r="D4" s="9">
        <v>2559</v>
      </c>
      <c r="E4" s="9">
        <v>2560</v>
      </c>
      <c r="F4" s="96">
        <v>2557</v>
      </c>
      <c r="G4" s="96">
        <v>2558</v>
      </c>
      <c r="H4" s="96">
        <v>2559</v>
      </c>
      <c r="I4" s="96">
        <v>2560</v>
      </c>
      <c r="J4" s="97">
        <v>2557</v>
      </c>
      <c r="K4" s="97">
        <v>2558</v>
      </c>
      <c r="L4" s="97">
        <v>2559</v>
      </c>
      <c r="M4" s="97">
        <v>2560</v>
      </c>
      <c r="N4" s="10">
        <v>2557</v>
      </c>
      <c r="O4" s="10">
        <v>2558</v>
      </c>
      <c r="P4" s="10">
        <v>2559</v>
      </c>
      <c r="Q4" s="10">
        <v>2560</v>
      </c>
      <c r="R4" s="201"/>
    </row>
    <row r="5" spans="1:18" ht="12.75" thickTop="1" thickBot="1" x14ac:dyDescent="0.2">
      <c r="A5" s="5" t="s">
        <v>70</v>
      </c>
      <c r="B5" s="6" t="e">
        <f>+#REF!+#REF!+#REF!+#REF!+#REF!+#REF!+#REF!</f>
        <v>#REF!</v>
      </c>
      <c r="C5" s="6" t="e">
        <f>+#REF!+#REF!+#REF!+#REF!+#REF!+#REF!+#REF!</f>
        <v>#REF!</v>
      </c>
      <c r="D5" s="6" t="e">
        <f>+#REF!+#REF!+#REF!+#REF!+#REF!+#REF!+#REF!</f>
        <v>#REF!</v>
      </c>
      <c r="E5" s="6" t="e">
        <f>+#REF!+#REF!+#REF!+#REF!+#REF!+#REF!+#REF!</f>
        <v>#REF!</v>
      </c>
      <c r="F5" s="93" t="e">
        <f>+#REF!+#REF!+#REF!+#REF!+#REF!+#REF!+#REF!</f>
        <v>#REF!</v>
      </c>
      <c r="G5" s="93" t="e">
        <f>+#REF!+#REF!+#REF!+#REF!+#REF!+#REF!+#REF!</f>
        <v>#REF!</v>
      </c>
      <c r="H5" s="93" t="e">
        <f>+#REF!+#REF!+#REF!+#REF!+#REF!+#REF!+#REF!</f>
        <v>#REF!</v>
      </c>
      <c r="I5" s="93" t="e">
        <f>+#REF!+#REF!+#REF!+#REF!+#REF!+#REF!+#REF!</f>
        <v>#REF!</v>
      </c>
      <c r="J5" s="93" t="e">
        <f>+#REF!+#REF!+#REF!+#REF!+#REF!+#REF!+#REF!</f>
        <v>#REF!</v>
      </c>
      <c r="K5" s="93" t="e">
        <f>+#REF!+#REF!+#REF!+#REF!+#REF!+#REF!+#REF!</f>
        <v>#REF!</v>
      </c>
      <c r="L5" s="93" t="e">
        <f>+#REF!+#REF!+#REF!+#REF!+#REF!+#REF!+#REF!</f>
        <v>#REF!</v>
      </c>
      <c r="M5" s="93" t="e">
        <f>+#REF!+#REF!+#REF!+#REF!+#REF!+#REF!+#REF!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8" ht="12" thickBot="1" x14ac:dyDescent="0.2">
      <c r="A6" s="1" t="s">
        <v>71</v>
      </c>
      <c r="B6" s="2" t="e">
        <f>+#REF!+#REF!+#REF!+#REF!+#REF!+#REF!+#REF!+#REF!</f>
        <v>#REF!</v>
      </c>
      <c r="C6" s="2" t="e">
        <f>+#REF!+#REF!+#REF!+#REF!+#REF!+#REF!+#REF!+#REF!</f>
        <v>#REF!</v>
      </c>
      <c r="D6" s="2" t="e">
        <f>+#REF!+#REF!+#REF!+#REF!+#REF!+#REF!+#REF!+#REF!</f>
        <v>#REF!</v>
      </c>
      <c r="E6" s="2" t="e">
        <f>+#REF!+#REF!+#REF!+#REF!+#REF!+#REF!+#REF!+#REF!</f>
        <v>#REF!</v>
      </c>
      <c r="F6" s="106" t="e">
        <f>+#REF!+#REF!+#REF!+#REF!+#REF!+#REF!+#REF!+#REF!</f>
        <v>#REF!</v>
      </c>
      <c r="G6" s="106" t="e">
        <f>+#REF!+#REF!+#REF!+#REF!+#REF!+#REF!+#REF!+#REF!</f>
        <v>#REF!</v>
      </c>
      <c r="H6" s="106" t="e">
        <f>+#REF!+#REF!+#REF!+#REF!+#REF!+#REF!+#REF!+#REF!</f>
        <v>#REF!</v>
      </c>
      <c r="I6" s="106" t="e">
        <f>+#REF!+#REF!+#REF!+#REF!+#REF!+#REF!+#REF!+#REF!</f>
        <v>#REF!</v>
      </c>
      <c r="J6" s="106" t="e">
        <f>+#REF!+#REF!+#REF!+#REF!+#REF!+#REF!+#REF!+#REF!</f>
        <v>#REF!</v>
      </c>
      <c r="K6" s="106" t="e">
        <f>+#REF!+#REF!+#REF!+#REF!+#REF!+#REF!+#REF!+#REF!</f>
        <v>#REF!</v>
      </c>
      <c r="L6" s="106" t="e">
        <f>+#REF!+#REF!+#REF!+#REF!+#REF!+#REF!+#REF!+#REF!</f>
        <v>#REF!</v>
      </c>
      <c r="M6" s="106" t="e">
        <f>+#REF!+#REF!+#REF!+#REF!+#REF!+#REF!+#REF!+#REF!</f>
        <v>#REF!</v>
      </c>
      <c r="N6" s="7" t="e">
        <f>+J6/B6</f>
        <v>#REF!</v>
      </c>
      <c r="O6" s="7" t="e">
        <f t="shared" ref="O6:O12" si="1">+K6/C6</f>
        <v>#REF!</v>
      </c>
      <c r="P6" s="7" t="e">
        <f t="shared" ref="P6:P12" si="2">+L6/D6</f>
        <v>#REF!</v>
      </c>
      <c r="Q6" s="7" t="e">
        <f t="shared" ref="Q6:Q12" si="3">+M6/E6</f>
        <v>#REF!</v>
      </c>
    </row>
    <row r="7" spans="1:18" ht="12" thickBot="1" x14ac:dyDescent="0.2">
      <c r="A7" s="5" t="s">
        <v>35</v>
      </c>
      <c r="B7" s="82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</f>
        <v>56328</v>
      </c>
      <c r="C7" s="82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</f>
        <v>55354</v>
      </c>
      <c r="D7" s="82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</f>
        <v>57573</v>
      </c>
      <c r="E7" s="82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</f>
        <v>59457</v>
      </c>
      <c r="F7" s="107">
        <f>+dataอยุธยา!H17+dataอยุธยา!H34+dataอยุธยา!H51+dataอยุธยา!H69+dataอยุธยา!H87+dataอยุธยา!H104+dataอยุธยา!H121+dataอยุธยา!H138+dataอยุธยา!H156+dataอยุธยา!H173+dataอยุธยา!H190+dataอยุธยา!H207+dataอยุธยา!H224+dataอยุธยา!H241+dataอยุธยา!H258+dataอยุธยา!H275</f>
        <v>64270.964799999994</v>
      </c>
      <c r="G7" s="107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</f>
        <v>62145.926900000006</v>
      </c>
      <c r="H7" s="107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</f>
        <v>65295.4041</v>
      </c>
      <c r="I7" s="107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</f>
        <v>68282.8416</v>
      </c>
      <c r="J7" s="107">
        <f>+dataอยุธยา!N17+dataอยุธยา!N34+dataอยุธยา!N51+dataอยุธยา!N69+dataอยุธยา!N87+dataอยุธยา!N104+dataอยุธยา!N121+dataอยุธยา!N138+dataอยุธยา!N156+dataอยุธยา!N173+dataอยุธยา!N190+dataอยุธยา!N207+dataอยุธยา!N224+dataอยุธยา!N241+dataอยุธยา!N258+dataอยุธยา!N275</f>
        <v>64161.83939999999</v>
      </c>
      <c r="K7" s="107">
        <f>+dataอยุธยา!O17+dataอยุธยา!O34+dataอยุธยา!O51+dataอยุธยา!O69+dataอยุธยา!O87+dataอยุธยา!O104+dataอยุธยา!O121+dataอยุธยา!O138+dataอยุธยา!O156+dataอยุธยา!O173+dataอยุธยา!O190+dataอยุธยา!O207+dataอยุธยา!O224+dataอยุธยา!O241+dataอยุธยา!O258+dataอยุธยา!O275</f>
        <v>62035.414899999996</v>
      </c>
      <c r="L7" s="107">
        <f>+dataอยุธยา!P17+dataอยุธยา!P34+dataอยุธยา!P51+dataอยุธยา!P69+dataอยุธยา!P87+dataอยุธยา!P104+dataอยุธยา!P121+dataอยุธยา!P138+dataอยุธยา!P156+dataอยุธยา!P173+dataอยุธยา!P190+dataอยุธยา!P207+dataอยุธยา!P224+dataอยุธยา!P241+dataอยุธยา!P258+dataอยุธยา!P275</f>
        <v>63663.133499999989</v>
      </c>
      <c r="M7" s="107">
        <f>+dataอยุธยา!Q17+dataอยุธยา!Q34+dataอยุธยา!Q51+dataอยุธยา!Q69+dataอยุธยา!Q87+dataอยุธยา!Q104+dataอยุธยา!Q121+dataอยุธยา!Q138+dataอยุธยา!Q156+dataอยุธยา!Q173+dataอยุธยา!Q190+dataอยุธยา!Q207+dataอยุธยา!Q224+dataอยุธยา!Q241+dataอยุธยา!Q258+dataอยุธยา!Q275</f>
        <v>68148.472299999979</v>
      </c>
      <c r="N7" s="7">
        <f t="shared" ref="N7:N12" si="4">+J7/B7</f>
        <v>1.1390754047720493</v>
      </c>
      <c r="O7" s="7">
        <f t="shared" si="1"/>
        <v>1.1207033800628681</v>
      </c>
      <c r="P7" s="7">
        <f t="shared" si="2"/>
        <v>1.1057810692512113</v>
      </c>
      <c r="Q7" s="7">
        <f t="shared" si="3"/>
        <v>1.1461808079788751</v>
      </c>
    </row>
    <row r="8" spans="1:18" ht="12" thickBot="1" x14ac:dyDescent="0.2">
      <c r="A8" s="1" t="s">
        <v>72</v>
      </c>
      <c r="B8" s="2" t="e">
        <f>+#REF!+#REF!+#REF!+#REF!+#REF!+#REF!+#REF!</f>
        <v>#REF!</v>
      </c>
      <c r="C8" s="2" t="e">
        <f>+#REF!+#REF!+#REF!+#REF!+#REF!+#REF!+#REF!</f>
        <v>#REF!</v>
      </c>
      <c r="D8" s="2" t="e">
        <f>+#REF!+#REF!+#REF!+#REF!+#REF!+#REF!+#REF!</f>
        <v>#REF!</v>
      </c>
      <c r="E8" s="2" t="e">
        <f>+#REF!+#REF!+#REF!+#REF!+#REF!+#REF!+#REF!</f>
        <v>#REF!</v>
      </c>
      <c r="F8" s="106" t="e">
        <f>+#REF!+#REF!+#REF!+#REF!+#REF!+#REF!+#REF!</f>
        <v>#REF!</v>
      </c>
      <c r="G8" s="106" t="e">
        <f>+#REF!+#REF!+#REF!+#REF!+#REF!+#REF!+#REF!</f>
        <v>#REF!</v>
      </c>
      <c r="H8" s="106" t="e">
        <f>+#REF!+#REF!+#REF!+#REF!+#REF!+#REF!+#REF!</f>
        <v>#REF!</v>
      </c>
      <c r="I8" s="106" t="e">
        <f>+#REF!+#REF!+#REF!+#REF!+#REF!+#REF!+#REF!</f>
        <v>#REF!</v>
      </c>
      <c r="J8" s="106" t="e">
        <f>+#REF!+#REF!+#REF!+#REF!+#REF!+#REF!+#REF!</f>
        <v>#REF!</v>
      </c>
      <c r="K8" s="106" t="e">
        <f>+#REF!+#REF!+#REF!+#REF!+#REF!+#REF!+#REF!</f>
        <v>#REF!</v>
      </c>
      <c r="L8" s="106" t="e">
        <f>+#REF!+#REF!+#REF!+#REF!+#REF!+#REF!+#REF!</f>
        <v>#REF!</v>
      </c>
      <c r="M8" s="106" t="e">
        <f>+#REF!+#REF!+#REF!+#REF!+#REF!+#REF!+#REF!</f>
        <v>#REF!</v>
      </c>
      <c r="N8" s="7" t="e">
        <f t="shared" si="4"/>
        <v>#REF!</v>
      </c>
      <c r="O8" s="7" t="e">
        <f t="shared" si="1"/>
        <v>#REF!</v>
      </c>
      <c r="P8" s="7" t="e">
        <f t="shared" si="2"/>
        <v>#REF!</v>
      </c>
      <c r="Q8" s="7" t="e">
        <f t="shared" si="3"/>
        <v>#REF!</v>
      </c>
    </row>
    <row r="9" spans="1:18" ht="12" thickBot="1" x14ac:dyDescent="0.2">
      <c r="A9" s="5" t="s">
        <v>73</v>
      </c>
      <c r="B9" s="6" t="e">
        <f>+#REF!+#REF!+#REF!+#REF!+#REF!+#REF!+#REF!+#REF!+#REF!+#REF!+#REF!</f>
        <v>#REF!</v>
      </c>
      <c r="C9" s="6" t="e">
        <f>+#REF!+#REF!+#REF!+#REF!+#REF!+#REF!+#REF!+#REF!+#REF!+#REF!+#REF!</f>
        <v>#REF!</v>
      </c>
      <c r="D9" s="6" t="e">
        <f>+#REF!+#REF!+#REF!+#REF!+#REF!+#REF!+#REF!+#REF!+#REF!+#REF!+#REF!</f>
        <v>#REF!</v>
      </c>
      <c r="E9" s="6" t="e">
        <f>+#REF!+#REF!+#REF!+#REF!+#REF!+#REF!+#REF!+#REF!+#REF!+#REF!+#REF!</f>
        <v>#REF!</v>
      </c>
      <c r="F9" s="93" t="e">
        <f>+#REF!+#REF!+#REF!+#REF!+#REF!+#REF!+#REF!+#REF!+#REF!+#REF!+#REF!</f>
        <v>#REF!</v>
      </c>
      <c r="G9" s="93" t="e">
        <f>+#REF!+#REF!+#REF!+#REF!+#REF!+#REF!+#REF!+#REF!+#REF!+#REF!+#REF!</f>
        <v>#REF!</v>
      </c>
      <c r="H9" s="93" t="e">
        <f>+#REF!+#REF!+#REF!+#REF!+#REF!+#REF!+#REF!+#REF!+#REF!+#REF!+#REF!</f>
        <v>#REF!</v>
      </c>
      <c r="I9" s="93" t="e">
        <f>+#REF!+#REF!+#REF!+#REF!+#REF!+#REF!+#REF!+#REF!+#REF!+#REF!+#REF!</f>
        <v>#REF!</v>
      </c>
      <c r="J9" s="93" t="e">
        <f>+#REF!+#REF!+#REF!+#REF!+#REF!+#REF!+#REF!+#REF!+#REF!+#REF!+#REF!</f>
        <v>#REF!</v>
      </c>
      <c r="K9" s="93" t="e">
        <f>+#REF!+#REF!+#REF!+#REF!+#REF!+#REF!+#REF!+#REF!+#REF!+#REF!+#REF!</f>
        <v>#REF!</v>
      </c>
      <c r="L9" s="93" t="e">
        <f>+#REF!+#REF!+#REF!+#REF!+#REF!+#REF!+#REF!+#REF!+#REF!+#REF!+#REF!</f>
        <v>#REF!</v>
      </c>
      <c r="M9" s="93" t="e">
        <f>+#REF!+#REF!+#REF!+#REF!+#REF!+#REF!+#REF!+#REF!+#REF!+#REF!+#REF!</f>
        <v>#REF!</v>
      </c>
      <c r="N9" s="7" t="e">
        <f t="shared" si="4"/>
        <v>#REF!</v>
      </c>
      <c r="O9" s="7" t="e">
        <f t="shared" si="1"/>
        <v>#REF!</v>
      </c>
      <c r="P9" s="7" t="e">
        <f t="shared" si="2"/>
        <v>#REF!</v>
      </c>
      <c r="Q9" s="7" t="e">
        <f t="shared" si="3"/>
        <v>#REF!</v>
      </c>
    </row>
    <row r="10" spans="1:18" ht="12" thickBot="1" x14ac:dyDescent="0.2">
      <c r="A10" s="1" t="s">
        <v>74</v>
      </c>
      <c r="B10" s="2" t="e">
        <f>+#REF!+#REF!+#REF!+#REF!+#REF!+#REF!</f>
        <v>#REF!</v>
      </c>
      <c r="C10" s="2" t="e">
        <f>+#REF!+#REF!+#REF!+#REF!+#REF!+#REF!</f>
        <v>#REF!</v>
      </c>
      <c r="D10" s="2" t="e">
        <f>+#REF!+#REF!+#REF!+#REF!+#REF!+#REF!</f>
        <v>#REF!</v>
      </c>
      <c r="E10" s="2" t="e">
        <f>+#REF!+#REF!+#REF!+#REF!+#REF!+#REF!</f>
        <v>#REF!</v>
      </c>
      <c r="F10" s="106" t="e">
        <f>+#REF!+#REF!+#REF!+#REF!+#REF!+#REF!</f>
        <v>#REF!</v>
      </c>
      <c r="G10" s="106" t="e">
        <f>+#REF!+#REF!+#REF!+#REF!+#REF!+#REF!</f>
        <v>#REF!</v>
      </c>
      <c r="H10" s="106" t="e">
        <f>+#REF!+#REF!+#REF!+#REF!+#REF!+#REF!</f>
        <v>#REF!</v>
      </c>
      <c r="I10" s="106" t="e">
        <f>+#REF!+#REF!+#REF!+#REF!+#REF!+#REF!</f>
        <v>#REF!</v>
      </c>
      <c r="J10" s="106" t="e">
        <f>+#REF!+#REF!+#REF!+#REF!+#REF!+#REF!</f>
        <v>#REF!</v>
      </c>
      <c r="K10" s="106" t="e">
        <f>+#REF!+#REF!+#REF!+#REF!+#REF!+#REF!</f>
        <v>#REF!</v>
      </c>
      <c r="L10" s="106" t="e">
        <f>+#REF!+#REF!+#REF!+#REF!+#REF!+#REF!</f>
        <v>#REF!</v>
      </c>
      <c r="M10" s="106" t="e">
        <f>+#REF!+#REF!+#REF!+#REF!+#REF!+#REF!</f>
        <v>#REF!</v>
      </c>
      <c r="N10" s="7" t="e">
        <f t="shared" si="4"/>
        <v>#REF!</v>
      </c>
      <c r="O10" s="7" t="e">
        <f t="shared" si="1"/>
        <v>#REF!</v>
      </c>
      <c r="P10" s="7" t="e">
        <f t="shared" si="2"/>
        <v>#REF!</v>
      </c>
      <c r="Q10" s="7" t="e">
        <f t="shared" si="3"/>
        <v>#REF!</v>
      </c>
    </row>
    <row r="11" spans="1:18" ht="12" thickBot="1" x14ac:dyDescent="0.2">
      <c r="A11" s="5" t="s">
        <v>75</v>
      </c>
      <c r="B11" s="6" t="e">
        <f>+#REF!+#REF!+#REF!+#REF!+#REF!+#REF!+#REF!+#REF!+#REF!+#REF!+#REF!+#REF!</f>
        <v>#REF!</v>
      </c>
      <c r="C11" s="6" t="e">
        <f>+#REF!+#REF!+#REF!+#REF!+#REF!+#REF!+#REF!+#REF!+#REF!+#REF!+#REF!+#REF!</f>
        <v>#REF!</v>
      </c>
      <c r="D11" s="6" t="e">
        <f>+#REF!+#REF!+#REF!+#REF!+#REF!+#REF!+#REF!+#REF!+#REF!+#REF!+#REF!+#REF!</f>
        <v>#REF!</v>
      </c>
      <c r="E11" s="6" t="e">
        <f>+#REF!+#REF!+#REF!+#REF!+#REF!+#REF!+#REF!+#REF!+#REF!+#REF!+#REF!+#REF!</f>
        <v>#REF!</v>
      </c>
      <c r="F11" s="93" t="e">
        <f>+#REF!+#REF!+#REF!+#REF!+#REF!+#REF!+#REF!+#REF!+#REF!+#REF!+#REF!+#REF!</f>
        <v>#REF!</v>
      </c>
      <c r="G11" s="93" t="e">
        <f>+#REF!+#REF!+#REF!+#REF!+#REF!+#REF!+#REF!+#REF!+#REF!+#REF!+#REF!+#REF!</f>
        <v>#REF!</v>
      </c>
      <c r="H11" s="93" t="e">
        <f>+#REF!+#REF!+#REF!+#REF!+#REF!+#REF!+#REF!+#REF!+#REF!+#REF!+#REF!+#REF!</f>
        <v>#REF!</v>
      </c>
      <c r="I11" s="93" t="e">
        <f>+#REF!+#REF!+#REF!+#REF!+#REF!+#REF!+#REF!+#REF!+#REF!+#REF!+#REF!+#REF!</f>
        <v>#REF!</v>
      </c>
      <c r="J11" s="93" t="e">
        <f>+#REF!+#REF!+#REF!+#REF!+#REF!+#REF!+#REF!+#REF!+#REF!+#REF!+#REF!+#REF!</f>
        <v>#REF!</v>
      </c>
      <c r="K11" s="93" t="e">
        <f>+#REF!+#REF!+#REF!+#REF!+#REF!+#REF!+#REF!+#REF!+#REF!+#REF!+#REF!+#REF!</f>
        <v>#REF!</v>
      </c>
      <c r="L11" s="93" t="e">
        <f>+#REF!+#REF!+#REF!+#REF!+#REF!+#REF!+#REF!+#REF!+#REF!+#REF!+#REF!+#REF!</f>
        <v>#REF!</v>
      </c>
      <c r="M11" s="93" t="e">
        <f>+#REF!+#REF!+#REF!+#REF!+#REF!+#REF!+#REF!+#REF!+#REF!+#REF!+#REF!+#REF!</f>
        <v>#REF!</v>
      </c>
      <c r="N11" s="7" t="e">
        <f t="shared" si="4"/>
        <v>#REF!</v>
      </c>
      <c r="O11" s="7" t="e">
        <f t="shared" si="1"/>
        <v>#REF!</v>
      </c>
      <c r="P11" s="7" t="e">
        <f t="shared" si="2"/>
        <v>#REF!</v>
      </c>
      <c r="Q11" s="7" t="e">
        <f t="shared" si="3"/>
        <v>#REF!</v>
      </c>
    </row>
    <row r="12" spans="1:18" ht="12" thickBot="1" x14ac:dyDescent="0.2">
      <c r="A12" s="1" t="s">
        <v>76</v>
      </c>
      <c r="B12" s="2" t="e">
        <f>+#REF!+#REF!+#REF!+#REF!</f>
        <v>#REF!</v>
      </c>
      <c r="C12" s="2" t="e">
        <f>+#REF!+#REF!+#REF!+#REF!</f>
        <v>#REF!</v>
      </c>
      <c r="D12" s="2" t="e">
        <f>+#REF!+#REF!+#REF!+#REF!</f>
        <v>#REF!</v>
      </c>
      <c r="E12" s="2" t="e">
        <f>+#REF!+#REF!+#REF!+#REF!</f>
        <v>#REF!</v>
      </c>
      <c r="F12" s="106" t="e">
        <f>+#REF!+#REF!+#REF!+#REF!</f>
        <v>#REF!</v>
      </c>
      <c r="G12" s="106" t="e">
        <f>+#REF!+#REF!+#REF!+#REF!</f>
        <v>#REF!</v>
      </c>
      <c r="H12" s="106" t="e">
        <f>+#REF!+#REF!+#REF!+#REF!</f>
        <v>#REF!</v>
      </c>
      <c r="I12" s="106" t="e">
        <f>+#REF!+#REF!+#REF!+#REF!</f>
        <v>#REF!</v>
      </c>
      <c r="J12" s="106" t="e">
        <f>+#REF!+#REF!+#REF!+#REF!</f>
        <v>#REF!</v>
      </c>
      <c r="K12" s="106" t="e">
        <f>+#REF!+#REF!+#REF!+#REF!</f>
        <v>#REF!</v>
      </c>
      <c r="L12" s="106" t="e">
        <f>+#REF!+#REF!+#REF!+#REF!</f>
        <v>#REF!</v>
      </c>
      <c r="M12" s="106" t="e">
        <f>+#REF!+#REF!+#REF!+#REF!</f>
        <v>#REF!</v>
      </c>
      <c r="N12" s="7" t="e">
        <f t="shared" si="4"/>
        <v>#REF!</v>
      </c>
      <c r="O12" s="7" t="e">
        <f t="shared" si="1"/>
        <v>#REF!</v>
      </c>
      <c r="P12" s="7" t="e">
        <f t="shared" si="2"/>
        <v>#REF!</v>
      </c>
      <c r="Q12" s="7" t="e">
        <f t="shared" si="3"/>
        <v>#REF!</v>
      </c>
    </row>
    <row r="13" spans="1:18" x14ac:dyDescent="0.1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4" spans="1:18" x14ac:dyDescent="0.15">
      <c r="A14" s="203" t="s">
        <v>288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1:18" ht="23.25" customHeight="1" thickBot="1" x14ac:dyDescent="0.2">
      <c r="A15" s="186" t="s">
        <v>69</v>
      </c>
      <c r="B15" s="189" t="s">
        <v>3</v>
      </c>
      <c r="C15" s="189"/>
      <c r="D15" s="189"/>
      <c r="E15" s="189"/>
      <c r="F15" s="204" t="s">
        <v>4</v>
      </c>
      <c r="G15" s="204"/>
      <c r="H15" s="204"/>
      <c r="I15" s="204"/>
      <c r="J15" s="205" t="s">
        <v>5</v>
      </c>
      <c r="K15" s="205"/>
      <c r="L15" s="205"/>
      <c r="M15" s="205"/>
      <c r="N15" s="192" t="s">
        <v>6</v>
      </c>
      <c r="O15" s="192"/>
      <c r="P15" s="192"/>
      <c r="Q15" s="192"/>
      <c r="R15" s="202" t="s">
        <v>286</v>
      </c>
    </row>
    <row r="16" spans="1:18" ht="12.75" thickTop="1" thickBot="1" x14ac:dyDescent="0.2">
      <c r="A16" s="187"/>
      <c r="B16" s="92">
        <v>2557</v>
      </c>
      <c r="C16" s="9">
        <v>2558</v>
      </c>
      <c r="D16" s="9">
        <v>2559</v>
      </c>
      <c r="E16" s="9">
        <v>2560</v>
      </c>
      <c r="F16" s="96">
        <v>2557</v>
      </c>
      <c r="G16" s="96">
        <v>2558</v>
      </c>
      <c r="H16" s="96">
        <v>2559</v>
      </c>
      <c r="I16" s="96">
        <v>2560</v>
      </c>
      <c r="J16" s="97">
        <v>2557</v>
      </c>
      <c r="K16" s="97">
        <v>2558</v>
      </c>
      <c r="L16" s="97">
        <v>2559</v>
      </c>
      <c r="M16" s="97">
        <v>2560</v>
      </c>
      <c r="N16" s="10">
        <v>2557</v>
      </c>
      <c r="O16" s="10">
        <v>2558</v>
      </c>
      <c r="P16" s="10">
        <v>2559</v>
      </c>
      <c r="Q16" s="10">
        <v>2560</v>
      </c>
      <c r="R16" s="202"/>
    </row>
    <row r="17" spans="1:17" ht="12.75" thickTop="1" thickBot="1" x14ac:dyDescent="0.2">
      <c r="A17" s="5" t="s">
        <v>70</v>
      </c>
      <c r="B17" s="108" t="e">
        <f>+#REF!+#REF!+#REF!+#REF!+#REF!</f>
        <v>#REF!</v>
      </c>
      <c r="C17" s="108" t="e">
        <f>+#REF!+#REF!+#REF!+#REF!+#REF!</f>
        <v>#REF!</v>
      </c>
      <c r="D17" s="108" t="e">
        <f>+#REF!+#REF!+#REF!+#REF!+#REF!</f>
        <v>#REF!</v>
      </c>
      <c r="E17" s="108" t="e">
        <f>+#REF!+#REF!+#REF!+#REF!+#REF!</f>
        <v>#REF!</v>
      </c>
      <c r="F17" s="109" t="e">
        <f>+#REF!+#REF!+#REF!+#REF!+#REF!</f>
        <v>#REF!</v>
      </c>
      <c r="G17" s="109" t="e">
        <f>+#REF!+#REF!+#REF!+#REF!+#REF!</f>
        <v>#REF!</v>
      </c>
      <c r="H17" s="109" t="e">
        <f>+#REF!+#REF!+#REF!+#REF!+#REF!</f>
        <v>#REF!</v>
      </c>
      <c r="I17" s="109" t="e">
        <f>+#REF!+#REF!+#REF!+#REF!+#REF!</f>
        <v>#REF!</v>
      </c>
      <c r="J17" s="109" t="e">
        <f>+#REF!+#REF!+#REF!+#REF!+#REF!</f>
        <v>#REF!</v>
      </c>
      <c r="K17" s="109" t="e">
        <f>+#REF!+#REF!+#REF!+#REF!+#REF!</f>
        <v>#REF!</v>
      </c>
      <c r="L17" s="109" t="e">
        <f>+#REF!+#REF!+#REF!+#REF!+#REF!</f>
        <v>#REF!</v>
      </c>
      <c r="M17" s="109" t="e">
        <f>+#REF!+#REF!+#REF!+#REF!+#REF!</f>
        <v>#REF!</v>
      </c>
      <c r="N17" s="112" t="e">
        <f>+J17/B17</f>
        <v>#REF!</v>
      </c>
      <c r="O17" s="112" t="e">
        <f t="shared" ref="O17:Q17" si="5">+K17/C17</f>
        <v>#REF!</v>
      </c>
      <c r="P17" s="112" t="e">
        <f t="shared" si="5"/>
        <v>#REF!</v>
      </c>
      <c r="Q17" s="112" t="e">
        <f t="shared" si="5"/>
        <v>#REF!</v>
      </c>
    </row>
    <row r="18" spans="1:17" ht="12" thickBot="1" x14ac:dyDescent="0.2">
      <c r="A18" s="1" t="s">
        <v>71</v>
      </c>
      <c r="B18" s="108" t="e">
        <f>+#REF!+#REF!+#REF!+#REF!+#REF!</f>
        <v>#REF!</v>
      </c>
      <c r="C18" s="108" t="e">
        <f>+#REF!+#REF!+#REF!+#REF!+#REF!</f>
        <v>#REF!</v>
      </c>
      <c r="D18" s="108" t="e">
        <f>+#REF!+#REF!+#REF!+#REF!+#REF!</f>
        <v>#REF!</v>
      </c>
      <c r="E18" s="108" t="e">
        <f>+#REF!+#REF!+#REF!+#REF!+#REF!</f>
        <v>#REF!</v>
      </c>
      <c r="F18" s="109" t="e">
        <f>+#REF!+#REF!+#REF!+#REF!+#REF!</f>
        <v>#REF!</v>
      </c>
      <c r="G18" s="109" t="e">
        <f>+#REF!+#REF!+#REF!+#REF!+#REF!</f>
        <v>#REF!</v>
      </c>
      <c r="H18" s="109" t="e">
        <f>+#REF!+#REF!+#REF!+#REF!+#REF!</f>
        <v>#REF!</v>
      </c>
      <c r="I18" s="109" t="e">
        <f>+#REF!+#REF!+#REF!+#REF!+#REF!</f>
        <v>#REF!</v>
      </c>
      <c r="J18" s="109" t="e">
        <f>+#REF!+#REF!+#REF!+#REF!+#REF!</f>
        <v>#REF!</v>
      </c>
      <c r="K18" s="109" t="e">
        <f>+#REF!+#REF!+#REF!+#REF!+#REF!</f>
        <v>#REF!</v>
      </c>
      <c r="L18" s="109" t="e">
        <f>+#REF!+#REF!+#REF!+#REF!+#REF!</f>
        <v>#REF!</v>
      </c>
      <c r="M18" s="109" t="e">
        <f>+#REF!+#REF!+#REF!+#REF!+#REF!</f>
        <v>#REF!</v>
      </c>
      <c r="N18" s="112" t="e">
        <f t="shared" ref="N18:N24" si="6">+J18/B18</f>
        <v>#REF!</v>
      </c>
      <c r="O18" s="112" t="e">
        <f t="shared" ref="O18:O24" si="7">+K18/C18</f>
        <v>#REF!</v>
      </c>
      <c r="P18" s="112" t="e">
        <f t="shared" ref="P18:P24" si="8">+L18/D18</f>
        <v>#REF!</v>
      </c>
      <c r="Q18" s="112" t="e">
        <f t="shared" ref="Q18:Q24" si="9">+M18/E18</f>
        <v>#REF!</v>
      </c>
    </row>
    <row r="19" spans="1:17" ht="12" thickBot="1" x14ac:dyDescent="0.2">
      <c r="A19" s="5" t="s">
        <v>35</v>
      </c>
      <c r="B19" s="110">
        <f>+dataอยุธยา!B292+dataอยุธยา!B309</f>
        <v>10274</v>
      </c>
      <c r="C19" s="110">
        <f>+dataอยุธยา!C292+dataอยุธยา!C309</f>
        <v>7505</v>
      </c>
      <c r="D19" s="110">
        <f>+dataอยุธยา!D292+dataอยุธยา!D309</f>
        <v>7269</v>
      </c>
      <c r="E19" s="110">
        <f>+dataอยุธยา!E292+dataอยุธยา!E309</f>
        <v>2632</v>
      </c>
      <c r="F19" s="111">
        <f>+dataอยุธยา!H292+dataอยุธยา!H309</f>
        <v>14055.222100000001</v>
      </c>
      <c r="G19" s="111">
        <f>+dataอยุธยา!I292+dataอยุธยา!I309</f>
        <v>10420.1914</v>
      </c>
      <c r="H19" s="111">
        <f>+dataอยุธยา!J292+dataอยุธยา!J309</f>
        <v>13144.2778</v>
      </c>
      <c r="I19" s="111">
        <f>+dataอยุธยา!K292+dataอยุธยา!K309</f>
        <v>9110.958700000001</v>
      </c>
      <c r="J19" s="111">
        <f>+dataอยุธยา!N292+dataอยุธยา!N309</f>
        <v>14054.726199999999</v>
      </c>
      <c r="K19" s="111">
        <f>+dataอยุธยา!O292+dataอยุธยา!O309</f>
        <v>10419.8012</v>
      </c>
      <c r="L19" s="111">
        <f>+dataอยุธยา!P292+dataอยุธยา!P309</f>
        <v>13130.091199999999</v>
      </c>
      <c r="M19" s="111">
        <f>+dataอยุธยา!Q292+dataอยุธยา!Q309</f>
        <v>9045.3793999999998</v>
      </c>
      <c r="N19" s="112">
        <f t="shared" si="6"/>
        <v>1.3679897021607941</v>
      </c>
      <c r="O19" s="112">
        <f t="shared" si="7"/>
        <v>1.3883812391738841</v>
      </c>
      <c r="P19" s="112">
        <f t="shared" si="8"/>
        <v>1.8063132755537212</v>
      </c>
      <c r="Q19" s="112">
        <f t="shared" si="9"/>
        <v>3.4366943009118542</v>
      </c>
    </row>
    <row r="20" spans="1:17" ht="12" thickBot="1" x14ac:dyDescent="0.2">
      <c r="A20" s="1" t="s">
        <v>72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2"/>
      <c r="O20" s="112"/>
      <c r="P20" s="112"/>
      <c r="Q20" s="112"/>
    </row>
    <row r="21" spans="1:17" ht="12" thickBot="1" x14ac:dyDescent="0.2">
      <c r="A21" s="5" t="s">
        <v>73</v>
      </c>
      <c r="B21" s="108" t="e">
        <f>+#REF!+#REF!+#REF!</f>
        <v>#REF!</v>
      </c>
      <c r="C21" s="108" t="e">
        <f>+#REF!+#REF!+#REF!</f>
        <v>#REF!</v>
      </c>
      <c r="D21" s="108" t="e">
        <f>+#REF!+#REF!+#REF!</f>
        <v>#REF!</v>
      </c>
      <c r="E21" s="108" t="e">
        <f>+#REF!+#REF!+#REF!</f>
        <v>#REF!</v>
      </c>
      <c r="F21" s="109" t="e">
        <f>+#REF!+#REF!+#REF!</f>
        <v>#REF!</v>
      </c>
      <c r="G21" s="109" t="e">
        <f>+#REF!+#REF!+#REF!</f>
        <v>#REF!</v>
      </c>
      <c r="H21" s="109" t="e">
        <f>+#REF!+#REF!+#REF!</f>
        <v>#REF!</v>
      </c>
      <c r="I21" s="109" t="e">
        <f>+#REF!+#REF!+#REF!</f>
        <v>#REF!</v>
      </c>
      <c r="J21" s="109" t="e">
        <f>+#REF!+#REF!+#REF!</f>
        <v>#REF!</v>
      </c>
      <c r="K21" s="109" t="e">
        <f>+#REF!+#REF!+#REF!</f>
        <v>#REF!</v>
      </c>
      <c r="L21" s="109" t="e">
        <f>+#REF!+#REF!+#REF!</f>
        <v>#REF!</v>
      </c>
      <c r="M21" s="109" t="e">
        <f>+#REF!+#REF!+#REF!</f>
        <v>#REF!</v>
      </c>
      <c r="N21" s="112" t="e">
        <f t="shared" si="6"/>
        <v>#REF!</v>
      </c>
      <c r="O21" s="112" t="e">
        <f t="shared" si="7"/>
        <v>#REF!</v>
      </c>
      <c r="P21" s="112" t="e">
        <f t="shared" si="8"/>
        <v>#REF!</v>
      </c>
      <c r="Q21" s="112" t="e">
        <f t="shared" si="9"/>
        <v>#REF!</v>
      </c>
    </row>
    <row r="22" spans="1:17" ht="12" thickBot="1" x14ac:dyDescent="0.2">
      <c r="A22" s="1" t="s">
        <v>74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12"/>
      <c r="O22" s="112"/>
      <c r="P22" s="112"/>
      <c r="Q22" s="112"/>
    </row>
    <row r="23" spans="1:17" ht="12" thickBot="1" x14ac:dyDescent="0.2">
      <c r="A23" s="5" t="s">
        <v>75</v>
      </c>
      <c r="B23" s="108" t="e">
        <f>+#REF!</f>
        <v>#REF!</v>
      </c>
      <c r="C23" s="108" t="e">
        <f>+#REF!</f>
        <v>#REF!</v>
      </c>
      <c r="D23" s="108" t="e">
        <f>+#REF!</f>
        <v>#REF!</v>
      </c>
      <c r="E23" s="108" t="e">
        <f>+#REF!</f>
        <v>#REF!</v>
      </c>
      <c r="F23" s="109" t="e">
        <f>+#REF!</f>
        <v>#REF!</v>
      </c>
      <c r="G23" s="109" t="e">
        <f>+#REF!</f>
        <v>#REF!</v>
      </c>
      <c r="H23" s="109" t="e">
        <f>+#REF!</f>
        <v>#REF!</v>
      </c>
      <c r="I23" s="109" t="e">
        <f>+#REF!</f>
        <v>#REF!</v>
      </c>
      <c r="J23" s="109" t="e">
        <f>+#REF!</f>
        <v>#REF!</v>
      </c>
      <c r="K23" s="109" t="e">
        <f>+#REF!</f>
        <v>#REF!</v>
      </c>
      <c r="L23" s="109" t="e">
        <f>+#REF!</f>
        <v>#REF!</v>
      </c>
      <c r="M23" s="109" t="e">
        <f>+#REF!</f>
        <v>#REF!</v>
      </c>
      <c r="N23" s="112" t="e">
        <f t="shared" si="6"/>
        <v>#REF!</v>
      </c>
      <c r="O23" s="112" t="e">
        <f t="shared" si="7"/>
        <v>#REF!</v>
      </c>
      <c r="P23" s="112" t="e">
        <f t="shared" si="8"/>
        <v>#REF!</v>
      </c>
      <c r="Q23" s="112" t="e">
        <f t="shared" si="9"/>
        <v>#REF!</v>
      </c>
    </row>
    <row r="24" spans="1:17" x14ac:dyDescent="0.15">
      <c r="A24" s="1" t="s">
        <v>76</v>
      </c>
      <c r="B24" s="108" t="e">
        <f>+#REF!+#REF!</f>
        <v>#REF!</v>
      </c>
      <c r="C24" s="108" t="e">
        <f>+#REF!+#REF!</f>
        <v>#REF!</v>
      </c>
      <c r="D24" s="108" t="e">
        <f>+#REF!+#REF!</f>
        <v>#REF!</v>
      </c>
      <c r="E24" s="108" t="e">
        <f>+#REF!+#REF!</f>
        <v>#REF!</v>
      </c>
      <c r="F24" s="109" t="e">
        <f>+#REF!+#REF!</f>
        <v>#REF!</v>
      </c>
      <c r="G24" s="109" t="e">
        <f>+#REF!+#REF!</f>
        <v>#REF!</v>
      </c>
      <c r="H24" s="109" t="e">
        <f>+#REF!+#REF!</f>
        <v>#REF!</v>
      </c>
      <c r="I24" s="109" t="e">
        <f>+#REF!+#REF!</f>
        <v>#REF!</v>
      </c>
      <c r="J24" s="109" t="e">
        <f>+#REF!+#REF!</f>
        <v>#REF!</v>
      </c>
      <c r="K24" s="109" t="e">
        <f>+#REF!+#REF!</f>
        <v>#REF!</v>
      </c>
      <c r="L24" s="109" t="e">
        <f>+#REF!+#REF!</f>
        <v>#REF!</v>
      </c>
      <c r="M24" s="109" t="e">
        <f>+#REF!+#REF!</f>
        <v>#REF!</v>
      </c>
      <c r="N24" s="112" t="e">
        <f t="shared" si="6"/>
        <v>#REF!</v>
      </c>
      <c r="O24" s="112" t="e">
        <f t="shared" si="7"/>
        <v>#REF!</v>
      </c>
      <c r="P24" s="112" t="e">
        <f t="shared" si="8"/>
        <v>#REF!</v>
      </c>
      <c r="Q24" s="112" t="e">
        <f t="shared" si="9"/>
        <v>#REF!</v>
      </c>
    </row>
  </sheetData>
  <mergeCells count="15">
    <mergeCell ref="A1:O1"/>
    <mergeCell ref="A2:O2"/>
    <mergeCell ref="A3:A4"/>
    <mergeCell ref="B3:E3"/>
    <mergeCell ref="F3:I3"/>
    <mergeCell ref="J3:M3"/>
    <mergeCell ref="N3:Q3"/>
    <mergeCell ref="R3:R4"/>
    <mergeCell ref="R15:R16"/>
    <mergeCell ref="A14:O14"/>
    <mergeCell ref="A15:A16"/>
    <mergeCell ref="B15:E15"/>
    <mergeCell ref="F15:I15"/>
    <mergeCell ref="J15:M15"/>
    <mergeCell ref="N15:Q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RowHeight="22.5" x14ac:dyDescent="0.35"/>
  <cols>
    <col min="1" max="1" width="11.25" customWidth="1"/>
    <col min="6" max="7" width="9.875" bestFit="1" customWidth="1"/>
    <col min="8" max="8" width="10.625" bestFit="1" customWidth="1"/>
    <col min="9" max="9" width="9.875" customWidth="1"/>
    <col min="10" max="11" width="9.875" bestFit="1" customWidth="1"/>
    <col min="12" max="12" width="10.625" bestFit="1" customWidth="1"/>
    <col min="13" max="13" width="9.875" customWidth="1"/>
    <col min="14" max="14" width="10.125" bestFit="1" customWidth="1"/>
  </cols>
  <sheetData>
    <row r="1" spans="1:17" x14ac:dyDescent="0.35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7" x14ac:dyDescent="0.35">
      <c r="A2" s="207" t="s">
        <v>289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7" ht="23.25" customHeight="1" thickBot="1" x14ac:dyDescent="0.4">
      <c r="A3" s="186" t="s">
        <v>69</v>
      </c>
      <c r="B3" s="200" t="s">
        <v>3</v>
      </c>
      <c r="C3" s="200"/>
      <c r="D3" s="200"/>
      <c r="E3" s="200"/>
      <c r="F3" s="199" t="s">
        <v>4</v>
      </c>
      <c r="G3" s="199"/>
      <c r="H3" s="199"/>
      <c r="I3" s="199"/>
      <c r="J3" s="198" t="s">
        <v>5</v>
      </c>
      <c r="K3" s="198"/>
      <c r="L3" s="198"/>
      <c r="M3" s="198"/>
      <c r="N3" s="197" t="s">
        <v>6</v>
      </c>
      <c r="O3" s="197"/>
      <c r="P3" s="197"/>
      <c r="Q3" s="197"/>
    </row>
    <row r="4" spans="1:17" ht="24" thickTop="1" thickBot="1" x14ac:dyDescent="0.4">
      <c r="A4" s="187"/>
      <c r="B4" s="72">
        <v>2557</v>
      </c>
      <c r="C4" s="15">
        <v>2558</v>
      </c>
      <c r="D4" s="15">
        <v>2559</v>
      </c>
      <c r="E4" s="15">
        <v>2560</v>
      </c>
      <c r="F4" s="41">
        <v>2557</v>
      </c>
      <c r="G4" s="41">
        <v>2558</v>
      </c>
      <c r="H4" s="41">
        <v>2559</v>
      </c>
      <c r="I4" s="41">
        <v>2560</v>
      </c>
      <c r="J4" s="40">
        <v>2557</v>
      </c>
      <c r="K4" s="40">
        <v>2558</v>
      </c>
      <c r="L4" s="40">
        <v>2559</v>
      </c>
      <c r="M4" s="40">
        <v>2560</v>
      </c>
      <c r="N4" s="16">
        <v>2557</v>
      </c>
      <c r="O4" s="16">
        <v>2558</v>
      </c>
      <c r="P4" s="16">
        <v>2559</v>
      </c>
      <c r="Q4" s="16">
        <v>2560</v>
      </c>
    </row>
    <row r="5" spans="1:17" ht="24" thickTop="1" thickBot="1" x14ac:dyDescent="0.4">
      <c r="A5" s="5" t="s">
        <v>70</v>
      </c>
      <c r="B5" s="6" t="e">
        <f>+#REF!</f>
        <v>#REF!</v>
      </c>
      <c r="C5" s="6" t="e">
        <f>+#REF!</f>
        <v>#REF!</v>
      </c>
      <c r="D5" s="6" t="e">
        <f>+#REF!</f>
        <v>#REF!</v>
      </c>
      <c r="E5" s="6" t="e">
        <f>+#REF!</f>
        <v>#REF!</v>
      </c>
      <c r="F5" s="98" t="e">
        <f>+#REF!</f>
        <v>#REF!</v>
      </c>
      <c r="G5" s="98" t="e">
        <f>+#REF!</f>
        <v>#REF!</v>
      </c>
      <c r="H5" s="98" t="e">
        <f>+#REF!</f>
        <v>#REF!</v>
      </c>
      <c r="I5" s="98" t="e">
        <f>+#REF!</f>
        <v>#REF!</v>
      </c>
      <c r="J5" s="98" t="e">
        <f>+#REF!</f>
        <v>#REF!</v>
      </c>
      <c r="K5" s="98" t="e">
        <f>+#REF!</f>
        <v>#REF!</v>
      </c>
      <c r="L5" s="98" t="e">
        <f>+#REF!</f>
        <v>#REF!</v>
      </c>
      <c r="M5" s="98" t="e">
        <f>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7" ht="23.25" thickBot="1" x14ac:dyDescent="0.4">
      <c r="A6" s="1" t="s">
        <v>71</v>
      </c>
      <c r="B6" s="2" t="e">
        <f>+#REF!</f>
        <v>#REF!</v>
      </c>
      <c r="C6" s="2" t="e">
        <f>+#REF!</f>
        <v>#REF!</v>
      </c>
      <c r="D6" s="2" t="e">
        <f>+#REF!</f>
        <v>#REF!</v>
      </c>
      <c r="E6" s="2" t="e">
        <f>+#REF!</f>
        <v>#REF!</v>
      </c>
      <c r="F6" s="100" t="e">
        <f>+#REF!</f>
        <v>#REF!</v>
      </c>
      <c r="G6" s="100" t="e">
        <f>+#REF!</f>
        <v>#REF!</v>
      </c>
      <c r="H6" s="100" t="e">
        <f>+#REF!</f>
        <v>#REF!</v>
      </c>
      <c r="I6" s="100" t="e">
        <f>+#REF!</f>
        <v>#REF!</v>
      </c>
      <c r="J6" s="100" t="e">
        <f>+#REF!</f>
        <v>#REF!</v>
      </c>
      <c r="K6" s="100" t="e">
        <f>+#REF!</f>
        <v>#REF!</v>
      </c>
      <c r="L6" s="100" t="e">
        <f>+#REF!</f>
        <v>#REF!</v>
      </c>
      <c r="M6" s="100" t="e">
        <f>+#REF!</f>
        <v>#REF!</v>
      </c>
      <c r="N6" s="7" t="e">
        <f t="shared" ref="N6:N8" si="1">+J6/B6</f>
        <v>#REF!</v>
      </c>
      <c r="O6" s="7" t="e">
        <f t="shared" ref="O6:O8" si="2">+K6/C6</f>
        <v>#REF!</v>
      </c>
      <c r="P6" s="7" t="e">
        <f t="shared" ref="P6:P8" si="3">+L6/D6</f>
        <v>#REF!</v>
      </c>
      <c r="Q6" s="7" t="e">
        <f t="shared" ref="Q6:Q8" si="4">+M6/E6</f>
        <v>#REF!</v>
      </c>
    </row>
    <row r="7" spans="1:17" ht="23.25" thickBot="1" x14ac:dyDescent="0.4">
      <c r="A7" s="5" t="s">
        <v>35</v>
      </c>
      <c r="B7" s="82">
        <f>+รวมทั้งปี!B23</f>
        <v>56328</v>
      </c>
      <c r="C7" s="82">
        <f>+รวมทั้งปี!C23</f>
        <v>55354</v>
      </c>
      <c r="D7" s="82">
        <f>+รวมทั้งปี!D23</f>
        <v>57573</v>
      </c>
      <c r="E7" s="82">
        <f>+รวมทั้งปี!E23</f>
        <v>59457</v>
      </c>
      <c r="F7" s="101">
        <f>+รวมทั้งปี!H23</f>
        <v>64270.964799999994</v>
      </c>
      <c r="G7" s="101">
        <f>+รวมทั้งปี!I23</f>
        <v>62145.926900000006</v>
      </c>
      <c r="H7" s="101">
        <f>+รวมทั้งปี!J23</f>
        <v>65295.4041</v>
      </c>
      <c r="I7" s="101">
        <f>+รวมทั้งปี!K23</f>
        <v>68282.8416</v>
      </c>
      <c r="J7" s="101">
        <f>+รวมทั้งปี!N23</f>
        <v>64161.83939999999</v>
      </c>
      <c r="K7" s="101">
        <f>+รวมทั้งปี!O23</f>
        <v>62035.414899999996</v>
      </c>
      <c r="L7" s="101">
        <f>+รวมทั้งปี!P23</f>
        <v>63663.133499999989</v>
      </c>
      <c r="M7" s="101">
        <f>+รวมทั้งปี!Q23</f>
        <v>68148.472299999979</v>
      </c>
      <c r="N7" s="99">
        <f t="shared" si="1"/>
        <v>1.1390754047720493</v>
      </c>
      <c r="O7" s="99">
        <f t="shared" si="2"/>
        <v>1.1207033800628681</v>
      </c>
      <c r="P7" s="99">
        <f t="shared" si="3"/>
        <v>1.1057810692512113</v>
      </c>
      <c r="Q7" s="99">
        <f t="shared" si="4"/>
        <v>1.1461808079788751</v>
      </c>
    </row>
    <row r="8" spans="1:17" ht="23.25" thickBot="1" x14ac:dyDescent="0.4">
      <c r="A8" s="1" t="s">
        <v>72</v>
      </c>
      <c r="B8" s="2" t="e">
        <f>+#REF!</f>
        <v>#REF!</v>
      </c>
      <c r="C8" s="2" t="e">
        <f>+#REF!</f>
        <v>#REF!</v>
      </c>
      <c r="D8" s="2" t="e">
        <f>+#REF!</f>
        <v>#REF!</v>
      </c>
      <c r="E8" s="2" t="e">
        <f>+#REF!</f>
        <v>#REF!</v>
      </c>
      <c r="F8" s="100" t="e">
        <f>+#REF!</f>
        <v>#REF!</v>
      </c>
      <c r="G8" s="100" t="e">
        <f>+#REF!</f>
        <v>#REF!</v>
      </c>
      <c r="H8" s="100" t="e">
        <f>+#REF!</f>
        <v>#REF!</v>
      </c>
      <c r="I8" s="100" t="e">
        <f>+#REF!</f>
        <v>#REF!</v>
      </c>
      <c r="J8" s="100" t="e">
        <f>+#REF!</f>
        <v>#REF!</v>
      </c>
      <c r="K8" s="100" t="e">
        <f>+#REF!</f>
        <v>#REF!</v>
      </c>
      <c r="L8" s="100" t="e">
        <f>+#REF!</f>
        <v>#REF!</v>
      </c>
      <c r="M8" s="100" t="e">
        <f>+#REF!</f>
        <v>#REF!</v>
      </c>
      <c r="N8" s="7" t="e">
        <f t="shared" si="1"/>
        <v>#REF!</v>
      </c>
      <c r="O8" s="7" t="e">
        <f t="shared" si="2"/>
        <v>#REF!</v>
      </c>
      <c r="P8" s="7" t="e">
        <f t="shared" si="3"/>
        <v>#REF!</v>
      </c>
      <c r="Q8" s="7" t="e">
        <f t="shared" si="4"/>
        <v>#REF!</v>
      </c>
    </row>
    <row r="9" spans="1:17" ht="23.25" thickBot="1" x14ac:dyDescent="0.4">
      <c r="A9" s="5" t="s">
        <v>73</v>
      </c>
      <c r="B9" s="6" t="e">
        <f>+#REF!</f>
        <v>#REF!</v>
      </c>
      <c r="C9" s="6" t="e">
        <f>+#REF!</f>
        <v>#REF!</v>
      </c>
      <c r="D9" s="6" t="e">
        <f>+#REF!</f>
        <v>#REF!</v>
      </c>
      <c r="E9" s="6" t="e">
        <f>+#REF!</f>
        <v>#REF!</v>
      </c>
      <c r="F9" s="98" t="e">
        <f>+#REF!</f>
        <v>#REF!</v>
      </c>
      <c r="G9" s="98" t="e">
        <f>+#REF!</f>
        <v>#REF!</v>
      </c>
      <c r="H9" s="98" t="e">
        <f>+#REF!</f>
        <v>#REF!</v>
      </c>
      <c r="I9" s="98" t="e">
        <f>+#REF!</f>
        <v>#REF!</v>
      </c>
      <c r="J9" s="98" t="e">
        <f>+#REF!</f>
        <v>#REF!</v>
      </c>
      <c r="K9" s="98" t="e">
        <f>+#REF!</f>
        <v>#REF!</v>
      </c>
      <c r="L9" s="98" t="e">
        <f>+#REF!</f>
        <v>#REF!</v>
      </c>
      <c r="M9" s="98" t="e">
        <f>+#REF!</f>
        <v>#REF!</v>
      </c>
      <c r="N9" s="7" t="e">
        <f t="shared" ref="N9:N12" si="5">+J9/B9</f>
        <v>#REF!</v>
      </c>
      <c r="O9" s="7" t="e">
        <f t="shared" ref="O9:O12" si="6">+K9/C9</f>
        <v>#REF!</v>
      </c>
      <c r="P9" s="7" t="e">
        <f t="shared" ref="P9:P12" si="7">+L9/D9</f>
        <v>#REF!</v>
      </c>
      <c r="Q9" s="7" t="e">
        <f t="shared" ref="Q9:Q12" si="8">+M9/E9</f>
        <v>#REF!</v>
      </c>
    </row>
    <row r="10" spans="1:17" ht="23.25" thickBot="1" x14ac:dyDescent="0.4">
      <c r="A10" s="1" t="s">
        <v>74</v>
      </c>
      <c r="B10" s="2" t="e">
        <f>+#REF!</f>
        <v>#REF!</v>
      </c>
      <c r="C10" s="2" t="e">
        <f>+#REF!</f>
        <v>#REF!</v>
      </c>
      <c r="D10" s="2" t="e">
        <f>+#REF!</f>
        <v>#REF!</v>
      </c>
      <c r="E10" s="2" t="e">
        <f>+#REF!</f>
        <v>#REF!</v>
      </c>
      <c r="F10" s="100" t="e">
        <f>+#REF!</f>
        <v>#REF!</v>
      </c>
      <c r="G10" s="100" t="e">
        <f>+#REF!</f>
        <v>#REF!</v>
      </c>
      <c r="H10" s="100" t="e">
        <f>+#REF!</f>
        <v>#REF!</v>
      </c>
      <c r="I10" s="100" t="e">
        <f>+#REF!</f>
        <v>#REF!</v>
      </c>
      <c r="J10" s="100" t="e">
        <f>+#REF!</f>
        <v>#REF!</v>
      </c>
      <c r="K10" s="100" t="e">
        <f>+#REF!</f>
        <v>#REF!</v>
      </c>
      <c r="L10" s="100" t="e">
        <f>+#REF!</f>
        <v>#REF!</v>
      </c>
      <c r="M10" s="100" t="e">
        <f>+#REF!</f>
        <v>#REF!</v>
      </c>
      <c r="N10" s="7" t="e">
        <f t="shared" si="5"/>
        <v>#REF!</v>
      </c>
      <c r="O10" s="7" t="e">
        <f t="shared" si="6"/>
        <v>#REF!</v>
      </c>
      <c r="P10" s="7" t="e">
        <f t="shared" si="7"/>
        <v>#REF!</v>
      </c>
      <c r="Q10" s="7" t="e">
        <f t="shared" si="8"/>
        <v>#REF!</v>
      </c>
    </row>
    <row r="11" spans="1:17" ht="23.25" thickBot="1" x14ac:dyDescent="0.4">
      <c r="A11" s="5" t="s">
        <v>75</v>
      </c>
      <c r="B11" s="6" t="e">
        <f>+#REF!</f>
        <v>#REF!</v>
      </c>
      <c r="C11" s="6" t="e">
        <f>+#REF!</f>
        <v>#REF!</v>
      </c>
      <c r="D11" s="6" t="e">
        <f>+#REF!</f>
        <v>#REF!</v>
      </c>
      <c r="E11" s="6" t="e">
        <f>+#REF!</f>
        <v>#REF!</v>
      </c>
      <c r="F11" s="98" t="e">
        <f>+#REF!</f>
        <v>#REF!</v>
      </c>
      <c r="G11" s="98" t="e">
        <f>+#REF!</f>
        <v>#REF!</v>
      </c>
      <c r="H11" s="98" t="e">
        <f>+#REF!</f>
        <v>#REF!</v>
      </c>
      <c r="I11" s="98" t="e">
        <f>+#REF!</f>
        <v>#REF!</v>
      </c>
      <c r="J11" s="98" t="e">
        <f>+#REF!</f>
        <v>#REF!</v>
      </c>
      <c r="K11" s="98" t="e">
        <f>+#REF!</f>
        <v>#REF!</v>
      </c>
      <c r="L11" s="98" t="e">
        <f>+#REF!</f>
        <v>#REF!</v>
      </c>
      <c r="M11" s="98" t="e">
        <f>+#REF!</f>
        <v>#REF!</v>
      </c>
      <c r="N11" s="7" t="e">
        <f t="shared" si="5"/>
        <v>#REF!</v>
      </c>
      <c r="O11" s="7" t="e">
        <f t="shared" si="6"/>
        <v>#REF!</v>
      </c>
      <c r="P11" s="7" t="e">
        <f t="shared" si="7"/>
        <v>#REF!</v>
      </c>
      <c r="Q11" s="7" t="e">
        <f t="shared" si="8"/>
        <v>#REF!</v>
      </c>
    </row>
    <row r="12" spans="1:17" ht="23.25" thickBot="1" x14ac:dyDescent="0.4">
      <c r="A12" s="1" t="s">
        <v>76</v>
      </c>
      <c r="B12" s="2" t="e">
        <f>+#REF!</f>
        <v>#REF!</v>
      </c>
      <c r="C12" s="2" t="e">
        <f>+#REF!</f>
        <v>#REF!</v>
      </c>
      <c r="D12" s="2" t="e">
        <f>+#REF!</f>
        <v>#REF!</v>
      </c>
      <c r="E12" s="2" t="e">
        <f>+#REF!</f>
        <v>#REF!</v>
      </c>
      <c r="F12" s="100" t="e">
        <f>+#REF!</f>
        <v>#REF!</v>
      </c>
      <c r="G12" s="100" t="e">
        <f>+#REF!</f>
        <v>#REF!</v>
      </c>
      <c r="H12" s="100" t="e">
        <f>+#REF!</f>
        <v>#REF!</v>
      </c>
      <c r="I12" s="100" t="e">
        <f>+#REF!</f>
        <v>#REF!</v>
      </c>
      <c r="J12" s="100" t="e">
        <f>+#REF!</f>
        <v>#REF!</v>
      </c>
      <c r="K12" s="100" t="e">
        <f>+#REF!</f>
        <v>#REF!</v>
      </c>
      <c r="L12" s="100" t="e">
        <f>+#REF!</f>
        <v>#REF!</v>
      </c>
      <c r="M12" s="100" t="e">
        <f>+#REF!</f>
        <v>#REF!</v>
      </c>
      <c r="N12" s="7" t="e">
        <f t="shared" si="5"/>
        <v>#REF!</v>
      </c>
      <c r="O12" s="7" t="e">
        <f t="shared" si="6"/>
        <v>#REF!</v>
      </c>
      <c r="P12" s="7" t="e">
        <f t="shared" si="7"/>
        <v>#REF!</v>
      </c>
      <c r="Q12" s="7" t="e">
        <f t="shared" si="8"/>
        <v>#REF!</v>
      </c>
    </row>
    <row r="13" spans="1:17" x14ac:dyDescent="0.3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5" spans="1:17" ht="23.25" thickBot="1" x14ac:dyDescent="0.4">
      <c r="A15" s="186" t="s">
        <v>69</v>
      </c>
      <c r="B15" s="200" t="s">
        <v>3</v>
      </c>
      <c r="C15" s="200"/>
      <c r="D15" s="200"/>
      <c r="E15" s="200"/>
      <c r="F15" s="199" t="s">
        <v>4</v>
      </c>
      <c r="G15" s="199"/>
      <c r="H15" s="199"/>
      <c r="I15" s="199"/>
      <c r="J15" s="198" t="s">
        <v>5</v>
      </c>
      <c r="K15" s="198"/>
      <c r="L15" s="198"/>
      <c r="M15" s="198"/>
      <c r="N15" s="197"/>
      <c r="O15" s="197"/>
      <c r="P15" s="197"/>
      <c r="Q15" s="197"/>
    </row>
    <row r="16" spans="1:17" ht="24" thickTop="1" thickBot="1" x14ac:dyDescent="0.4">
      <c r="A16" s="187"/>
      <c r="B16" s="196" t="s">
        <v>7</v>
      </c>
      <c r="C16" s="196"/>
      <c r="D16" s="103">
        <v>2559</v>
      </c>
      <c r="E16" s="15">
        <v>2560</v>
      </c>
      <c r="F16" s="208" t="s">
        <v>7</v>
      </c>
      <c r="G16" s="208"/>
      <c r="H16" s="104">
        <v>2559</v>
      </c>
      <c r="I16" s="41">
        <v>2560</v>
      </c>
      <c r="J16" s="209" t="s">
        <v>7</v>
      </c>
      <c r="K16" s="209"/>
      <c r="L16" s="40">
        <v>2559</v>
      </c>
      <c r="M16" s="40">
        <v>2560</v>
      </c>
      <c r="N16" s="16"/>
      <c r="O16" s="16"/>
      <c r="P16" s="16"/>
      <c r="Q16" s="16"/>
    </row>
    <row r="17" spans="1:17" ht="24" thickTop="1" thickBot="1" x14ac:dyDescent="0.4">
      <c r="A17" s="5" t="s">
        <v>70</v>
      </c>
      <c r="B17" s="87"/>
      <c r="C17" s="87"/>
      <c r="D17" s="87" t="e">
        <f>+#REF!</f>
        <v>#REF!</v>
      </c>
      <c r="E17" s="87" t="e">
        <f>+#REF!</f>
        <v>#REF!</v>
      </c>
      <c r="F17" s="102"/>
      <c r="G17" s="102"/>
      <c r="H17" s="102" t="e">
        <f>+#REF!</f>
        <v>#REF!</v>
      </c>
      <c r="I17" s="102" t="e">
        <f>+#REF!</f>
        <v>#REF!</v>
      </c>
      <c r="J17" s="102"/>
      <c r="K17" s="105" t="e">
        <f>+M17*100/L17</f>
        <v>#REF!</v>
      </c>
      <c r="L17" s="102" t="e">
        <f>+#REF!</f>
        <v>#REF!</v>
      </c>
      <c r="M17" s="102" t="e">
        <f>+#REF!</f>
        <v>#REF!</v>
      </c>
    </row>
    <row r="18" spans="1:17" ht="23.25" thickBot="1" x14ac:dyDescent="0.4">
      <c r="A18" s="1" t="s">
        <v>71</v>
      </c>
      <c r="B18" s="87"/>
      <c r="C18" s="87"/>
      <c r="D18" s="87" t="e">
        <f>+#REF!</f>
        <v>#REF!</v>
      </c>
      <c r="E18" s="87" t="e">
        <f>+#REF!</f>
        <v>#REF!</v>
      </c>
      <c r="F18" s="102"/>
      <c r="G18" s="102"/>
      <c r="H18" s="102" t="e">
        <f>+#REF!</f>
        <v>#REF!</v>
      </c>
      <c r="I18" s="102" t="e">
        <f>+#REF!</f>
        <v>#REF!</v>
      </c>
      <c r="J18" s="102"/>
      <c r="K18" s="105" t="e">
        <f t="shared" ref="K18:K24" si="9">+M18*100/L18</f>
        <v>#REF!</v>
      </c>
      <c r="L18" s="102" t="e">
        <f>+#REF!</f>
        <v>#REF!</v>
      </c>
      <c r="M18" s="102" t="e">
        <f>+#REF!</f>
        <v>#REF!</v>
      </c>
    </row>
    <row r="19" spans="1:17" ht="23.25" thickBot="1" x14ac:dyDescent="0.4">
      <c r="A19" s="5" t="s">
        <v>35</v>
      </c>
      <c r="B19" s="87"/>
      <c r="C19" s="87"/>
      <c r="D19" s="87">
        <f>+อยุธยา2!D5</f>
        <v>5909</v>
      </c>
      <c r="E19" s="87">
        <f>+อยุธยา2!E5</f>
        <v>5342</v>
      </c>
      <c r="F19" s="102"/>
      <c r="G19" s="102"/>
      <c r="H19" s="102">
        <f>+อยุธยา2!I5</f>
        <v>6941.0862000000025</v>
      </c>
      <c r="I19" s="102">
        <f>+อยุธยา2!J5</f>
        <v>6528.525200000001</v>
      </c>
      <c r="J19" s="102"/>
      <c r="K19" s="105">
        <f t="shared" si="9"/>
        <v>95.234251161487592</v>
      </c>
      <c r="L19" s="102">
        <f>+อยุธยา2!N5</f>
        <v>6841.5711999999985</v>
      </c>
      <c r="M19" s="102">
        <f>+อยุธยา2!O5</f>
        <v>6515.5190999999986</v>
      </c>
    </row>
    <row r="20" spans="1:17" ht="23.25" thickBot="1" x14ac:dyDescent="0.4">
      <c r="A20" s="1" t="s">
        <v>72</v>
      </c>
      <c r="B20" s="87"/>
      <c r="C20" s="87"/>
      <c r="D20" s="87" t="e">
        <f>+#REF!</f>
        <v>#REF!</v>
      </c>
      <c r="E20" s="87" t="e">
        <f>+#REF!</f>
        <v>#REF!</v>
      </c>
      <c r="F20" s="102"/>
      <c r="G20" s="102"/>
      <c r="H20" s="102" t="e">
        <f>+#REF!</f>
        <v>#REF!</v>
      </c>
      <c r="I20" s="102" t="e">
        <f>+#REF!</f>
        <v>#REF!</v>
      </c>
      <c r="J20" s="102"/>
      <c r="K20" s="105" t="e">
        <f t="shared" si="9"/>
        <v>#REF!</v>
      </c>
      <c r="L20" s="102" t="e">
        <f>+#REF!</f>
        <v>#REF!</v>
      </c>
      <c r="M20" s="102" t="e">
        <f>+#REF!</f>
        <v>#REF!</v>
      </c>
    </row>
    <row r="21" spans="1:17" ht="23.25" thickBot="1" x14ac:dyDescent="0.4">
      <c r="A21" s="5" t="s">
        <v>73</v>
      </c>
      <c r="B21" s="87"/>
      <c r="C21" s="87"/>
      <c r="D21" s="87" t="e">
        <f>+#REF!</f>
        <v>#REF!</v>
      </c>
      <c r="E21" s="87" t="e">
        <f>+#REF!</f>
        <v>#REF!</v>
      </c>
      <c r="F21" s="102"/>
      <c r="G21" s="102"/>
      <c r="H21" s="102" t="e">
        <f>+#REF!</f>
        <v>#REF!</v>
      </c>
      <c r="I21" s="102" t="e">
        <f>+#REF!</f>
        <v>#REF!</v>
      </c>
      <c r="J21" s="102"/>
      <c r="K21" s="105" t="e">
        <f t="shared" si="9"/>
        <v>#REF!</v>
      </c>
      <c r="L21" s="102" t="e">
        <f>+#REF!</f>
        <v>#REF!</v>
      </c>
      <c r="M21" s="102" t="e">
        <f>+#REF!</f>
        <v>#REF!</v>
      </c>
    </row>
    <row r="22" spans="1:17" ht="23.25" thickBot="1" x14ac:dyDescent="0.4">
      <c r="A22" s="1" t="s">
        <v>74</v>
      </c>
      <c r="B22" s="87"/>
      <c r="C22" s="87"/>
      <c r="D22" s="87" t="e">
        <f>+#REF!</f>
        <v>#REF!</v>
      </c>
      <c r="E22" s="87" t="e">
        <f>+#REF!</f>
        <v>#REF!</v>
      </c>
      <c r="F22" s="102"/>
      <c r="G22" s="102"/>
      <c r="H22" s="102" t="e">
        <f>+#REF!</f>
        <v>#REF!</v>
      </c>
      <c r="I22" s="102" t="e">
        <f>+#REF!</f>
        <v>#REF!</v>
      </c>
      <c r="J22" s="102"/>
      <c r="K22" s="105" t="e">
        <f t="shared" si="9"/>
        <v>#REF!</v>
      </c>
      <c r="L22" s="102" t="e">
        <f>+#REF!</f>
        <v>#REF!</v>
      </c>
      <c r="M22" s="102" t="e">
        <f>+#REF!</f>
        <v>#REF!</v>
      </c>
    </row>
    <row r="23" spans="1:17" ht="23.25" thickBot="1" x14ac:dyDescent="0.4">
      <c r="A23" s="5" t="s">
        <v>75</v>
      </c>
      <c r="B23" s="87"/>
      <c r="C23" s="87"/>
      <c r="D23" s="87" t="e">
        <f>+#REF!</f>
        <v>#REF!</v>
      </c>
      <c r="E23" s="87" t="e">
        <f>+#REF!</f>
        <v>#REF!</v>
      </c>
      <c r="F23" s="102"/>
      <c r="G23" s="102"/>
      <c r="H23" s="102" t="e">
        <f>+#REF!</f>
        <v>#REF!</v>
      </c>
      <c r="I23" s="102" t="e">
        <f>+#REF!</f>
        <v>#REF!</v>
      </c>
      <c r="J23" s="102"/>
      <c r="K23" s="105" t="e">
        <f t="shared" si="9"/>
        <v>#REF!</v>
      </c>
      <c r="L23" s="102" t="e">
        <f>+#REF!</f>
        <v>#REF!</v>
      </c>
      <c r="M23" s="102" t="e">
        <f>+#REF!</f>
        <v>#REF!</v>
      </c>
    </row>
    <row r="24" spans="1:17" x14ac:dyDescent="0.35">
      <c r="A24" s="1" t="s">
        <v>76</v>
      </c>
      <c r="B24" s="87"/>
      <c r="C24" s="87"/>
      <c r="D24" s="87" t="e">
        <f>+#REF!</f>
        <v>#REF!</v>
      </c>
      <c r="E24" s="87" t="e">
        <f>+#REF!</f>
        <v>#REF!</v>
      </c>
      <c r="F24" s="102"/>
      <c r="G24" s="102"/>
      <c r="H24" s="102" t="e">
        <f>+#REF!</f>
        <v>#REF!</v>
      </c>
      <c r="I24" s="102" t="e">
        <f>+#REF!</f>
        <v>#REF!</v>
      </c>
      <c r="J24" s="102"/>
      <c r="K24" s="105" t="e">
        <f t="shared" si="9"/>
        <v>#REF!</v>
      </c>
      <c r="L24" s="102" t="e">
        <f>+#REF!</f>
        <v>#REF!</v>
      </c>
      <c r="M24" s="102" t="e">
        <f>+#REF!</f>
        <v>#REF!</v>
      </c>
    </row>
    <row r="26" spans="1:17" ht="23.25" thickBot="1" x14ac:dyDescent="0.4">
      <c r="A26" s="186" t="s">
        <v>69</v>
      </c>
      <c r="B26" s="200" t="s">
        <v>3</v>
      </c>
      <c r="C26" s="200"/>
      <c r="D26" s="200"/>
      <c r="E26" s="200"/>
      <c r="F26" s="199" t="s">
        <v>4</v>
      </c>
      <c r="G26" s="199"/>
      <c r="H26" s="199"/>
      <c r="I26" s="199"/>
      <c r="J26" s="198" t="s">
        <v>5</v>
      </c>
      <c r="K26" s="198"/>
      <c r="L26" s="198"/>
      <c r="M26" s="198"/>
      <c r="N26" s="197"/>
      <c r="O26" s="197"/>
      <c r="P26" s="197"/>
      <c r="Q26" s="197"/>
    </row>
    <row r="27" spans="1:17" ht="24" thickTop="1" thickBot="1" x14ac:dyDescent="0.4">
      <c r="A27" s="187"/>
      <c r="B27" s="196" t="s">
        <v>8</v>
      </c>
      <c r="C27" s="196"/>
      <c r="D27" s="103">
        <v>2559</v>
      </c>
      <c r="E27" s="15">
        <v>2560</v>
      </c>
      <c r="F27" s="208" t="s">
        <v>8</v>
      </c>
      <c r="G27" s="208"/>
      <c r="H27" s="104">
        <v>2559</v>
      </c>
      <c r="I27" s="41">
        <v>2560</v>
      </c>
      <c r="J27" s="209" t="s">
        <v>8</v>
      </c>
      <c r="K27" s="209"/>
      <c r="L27" s="40">
        <v>2559</v>
      </c>
      <c r="M27" s="40">
        <v>2560</v>
      </c>
      <c r="N27" s="16"/>
      <c r="O27" s="16"/>
      <c r="P27" s="16"/>
      <c r="Q27" s="16"/>
    </row>
    <row r="28" spans="1:17" ht="24" thickTop="1" thickBot="1" x14ac:dyDescent="0.4">
      <c r="A28" s="5" t="s">
        <v>70</v>
      </c>
      <c r="B28" s="87"/>
      <c r="C28" s="87"/>
      <c r="D28" s="87" t="e">
        <f>+#REF!</f>
        <v>#REF!</v>
      </c>
      <c r="E28" s="87" t="e">
        <f>+#REF!</f>
        <v>#REF!</v>
      </c>
      <c r="F28" s="102"/>
      <c r="G28" s="102"/>
      <c r="H28" s="102" t="e">
        <f>+#REF!</f>
        <v>#REF!</v>
      </c>
      <c r="I28" s="102" t="e">
        <f>+#REF!</f>
        <v>#REF!</v>
      </c>
      <c r="J28" s="102"/>
      <c r="K28" s="105" t="e">
        <f>+M28*100/L28</f>
        <v>#REF!</v>
      </c>
      <c r="L28" s="102" t="e">
        <f>+#REF!</f>
        <v>#REF!</v>
      </c>
      <c r="M28" s="102" t="e">
        <f>+#REF!</f>
        <v>#REF!</v>
      </c>
    </row>
    <row r="29" spans="1:17" ht="23.25" thickBot="1" x14ac:dyDescent="0.4">
      <c r="A29" s="1" t="s">
        <v>71</v>
      </c>
      <c r="B29" s="87"/>
      <c r="C29" s="87"/>
      <c r="D29" s="87" t="e">
        <f>+#REF!</f>
        <v>#REF!</v>
      </c>
      <c r="E29" s="87" t="e">
        <f>+#REF!</f>
        <v>#REF!</v>
      </c>
      <c r="F29" s="102"/>
      <c r="G29" s="102"/>
      <c r="H29" s="102" t="e">
        <f>+#REF!</f>
        <v>#REF!</v>
      </c>
      <c r="I29" s="102" t="e">
        <f>+#REF!</f>
        <v>#REF!</v>
      </c>
      <c r="J29" s="102"/>
      <c r="K29" s="105" t="e">
        <f t="shared" ref="K29:K35" si="10">+M29*100/L29</f>
        <v>#REF!</v>
      </c>
      <c r="L29" s="102" t="e">
        <f>+#REF!</f>
        <v>#REF!</v>
      </c>
      <c r="M29" s="102" t="e">
        <f>+#REF!</f>
        <v>#REF!</v>
      </c>
    </row>
    <row r="30" spans="1:17" ht="23.25" thickBot="1" x14ac:dyDescent="0.4">
      <c r="A30" s="5" t="s">
        <v>35</v>
      </c>
      <c r="B30" s="87"/>
      <c r="C30" s="87"/>
      <c r="D30" s="87">
        <f>+อยุธยา2!D6</f>
        <v>5637</v>
      </c>
      <c r="E30" s="87">
        <f>+อยุธยา2!E6</f>
        <v>5243</v>
      </c>
      <c r="F30" s="102"/>
      <c r="G30" s="102"/>
      <c r="H30" s="102">
        <f>+อยุธยา2!I6</f>
        <v>6774.6210999999994</v>
      </c>
      <c r="I30" s="102">
        <f>+อยุธยา2!J6</f>
        <v>6335.1291000000001</v>
      </c>
      <c r="J30" s="102"/>
      <c r="K30" s="105">
        <f t="shared" si="10"/>
        <v>94.327082610676257</v>
      </c>
      <c r="L30" s="102">
        <f>+อยุธยา2!N6</f>
        <v>6699.8119999999999</v>
      </c>
      <c r="M30" s="102">
        <f>+อยุธยา2!O6</f>
        <v>6319.7372000000005</v>
      </c>
    </row>
    <row r="31" spans="1:17" ht="23.25" thickBot="1" x14ac:dyDescent="0.4">
      <c r="A31" s="1" t="s">
        <v>72</v>
      </c>
      <c r="B31" s="87"/>
      <c r="C31" s="87"/>
      <c r="D31" s="87" t="e">
        <f>+#REF!</f>
        <v>#REF!</v>
      </c>
      <c r="E31" s="87" t="e">
        <f>+#REF!</f>
        <v>#REF!</v>
      </c>
      <c r="F31" s="102"/>
      <c r="G31" s="102"/>
      <c r="H31" s="102" t="e">
        <f>+#REF!</f>
        <v>#REF!</v>
      </c>
      <c r="I31" s="102" t="e">
        <f>+#REF!</f>
        <v>#REF!</v>
      </c>
      <c r="J31" s="102"/>
      <c r="K31" s="105" t="e">
        <f t="shared" si="10"/>
        <v>#REF!</v>
      </c>
      <c r="L31" s="102" t="e">
        <f>+#REF!</f>
        <v>#REF!</v>
      </c>
      <c r="M31" s="102" t="e">
        <f>+#REF!</f>
        <v>#REF!</v>
      </c>
    </row>
    <row r="32" spans="1:17" ht="23.25" thickBot="1" x14ac:dyDescent="0.4">
      <c r="A32" s="5" t="s">
        <v>73</v>
      </c>
      <c r="B32" s="87"/>
      <c r="C32" s="87"/>
      <c r="D32" s="87" t="e">
        <f>+#REF!</f>
        <v>#REF!</v>
      </c>
      <c r="E32" s="87" t="e">
        <f>+#REF!</f>
        <v>#REF!</v>
      </c>
      <c r="F32" s="102"/>
      <c r="G32" s="102"/>
      <c r="H32" s="102" t="e">
        <f>+#REF!</f>
        <v>#REF!</v>
      </c>
      <c r="I32" s="102" t="e">
        <f>+#REF!</f>
        <v>#REF!</v>
      </c>
      <c r="J32" s="102"/>
      <c r="K32" s="105" t="e">
        <f t="shared" si="10"/>
        <v>#REF!</v>
      </c>
      <c r="L32" s="102" t="e">
        <f>+#REF!</f>
        <v>#REF!</v>
      </c>
      <c r="M32" s="102" t="e">
        <f>+#REF!</f>
        <v>#REF!</v>
      </c>
    </row>
    <row r="33" spans="1:17" ht="23.25" thickBot="1" x14ac:dyDescent="0.4">
      <c r="A33" s="1" t="s">
        <v>74</v>
      </c>
      <c r="B33" s="87"/>
      <c r="C33" s="87"/>
      <c r="D33" s="87" t="e">
        <f>+#REF!</f>
        <v>#REF!</v>
      </c>
      <c r="E33" s="87" t="e">
        <f>+#REF!</f>
        <v>#REF!</v>
      </c>
      <c r="F33" s="102"/>
      <c r="G33" s="102"/>
      <c r="H33" s="102" t="e">
        <f>+#REF!</f>
        <v>#REF!</v>
      </c>
      <c r="I33" s="102" t="e">
        <f>+#REF!</f>
        <v>#REF!</v>
      </c>
      <c r="J33" s="102"/>
      <c r="K33" s="105" t="e">
        <f t="shared" si="10"/>
        <v>#REF!</v>
      </c>
      <c r="L33" s="102" t="e">
        <f>+#REF!</f>
        <v>#REF!</v>
      </c>
      <c r="M33" s="102" t="e">
        <f>+#REF!</f>
        <v>#REF!</v>
      </c>
    </row>
    <row r="34" spans="1:17" ht="23.25" thickBot="1" x14ac:dyDescent="0.4">
      <c r="A34" s="5" t="s">
        <v>75</v>
      </c>
      <c r="B34" s="87"/>
      <c r="C34" s="87"/>
      <c r="D34" s="87" t="e">
        <f>+#REF!</f>
        <v>#REF!</v>
      </c>
      <c r="E34" s="87" t="e">
        <f>+#REF!</f>
        <v>#REF!</v>
      </c>
      <c r="F34" s="102"/>
      <c r="G34" s="102"/>
      <c r="H34" s="102" t="e">
        <f>+#REF!</f>
        <v>#REF!</v>
      </c>
      <c r="I34" s="102" t="e">
        <f>+#REF!</f>
        <v>#REF!</v>
      </c>
      <c r="J34" s="102"/>
      <c r="K34" s="105" t="e">
        <f t="shared" si="10"/>
        <v>#REF!</v>
      </c>
      <c r="L34" s="102" t="e">
        <f>+#REF!</f>
        <v>#REF!</v>
      </c>
      <c r="M34" s="102" t="e">
        <f>+#REF!</f>
        <v>#REF!</v>
      </c>
    </row>
    <row r="35" spans="1:17" x14ac:dyDescent="0.35">
      <c r="A35" s="1" t="s">
        <v>76</v>
      </c>
      <c r="B35" s="87"/>
      <c r="C35" s="87"/>
      <c r="D35" s="87" t="e">
        <f>+#REF!</f>
        <v>#REF!</v>
      </c>
      <c r="E35" s="87" t="e">
        <f>+#REF!</f>
        <v>#REF!</v>
      </c>
      <c r="F35" s="102"/>
      <c r="G35" s="102"/>
      <c r="H35" s="102" t="e">
        <f>+#REF!</f>
        <v>#REF!</v>
      </c>
      <c r="I35" s="102" t="e">
        <f>+#REF!</f>
        <v>#REF!</v>
      </c>
      <c r="J35" s="102"/>
      <c r="K35" s="105" t="e">
        <f t="shared" si="10"/>
        <v>#REF!</v>
      </c>
      <c r="L35" s="102" t="e">
        <f>+#REF!</f>
        <v>#REF!</v>
      </c>
      <c r="M35" s="102" t="e">
        <f>+#REF!</f>
        <v>#REF!</v>
      </c>
    </row>
    <row r="37" spans="1:17" ht="23.25" thickBot="1" x14ac:dyDescent="0.4">
      <c r="A37" s="186" t="s">
        <v>69</v>
      </c>
      <c r="B37" s="200" t="s">
        <v>3</v>
      </c>
      <c r="C37" s="200"/>
      <c r="D37" s="200"/>
      <c r="E37" s="200"/>
      <c r="F37" s="199" t="s">
        <v>4</v>
      </c>
      <c r="G37" s="199"/>
      <c r="H37" s="199"/>
      <c r="I37" s="199"/>
      <c r="J37" s="198" t="s">
        <v>5</v>
      </c>
      <c r="K37" s="198"/>
      <c r="L37" s="198"/>
      <c r="M37" s="198"/>
      <c r="N37" s="197"/>
      <c r="O37" s="197"/>
      <c r="P37" s="197"/>
      <c r="Q37" s="197"/>
    </row>
    <row r="38" spans="1:17" ht="24" thickTop="1" thickBot="1" x14ac:dyDescent="0.4">
      <c r="A38" s="187"/>
      <c r="B38" s="196" t="s">
        <v>9</v>
      </c>
      <c r="C38" s="196"/>
      <c r="D38" s="103">
        <v>2559</v>
      </c>
      <c r="E38" s="15">
        <v>2560</v>
      </c>
      <c r="F38" s="208" t="s">
        <v>9</v>
      </c>
      <c r="G38" s="208"/>
      <c r="H38" s="104">
        <v>2559</v>
      </c>
      <c r="I38" s="41">
        <v>2560</v>
      </c>
      <c r="J38" s="209" t="s">
        <v>9</v>
      </c>
      <c r="K38" s="209"/>
      <c r="L38" s="40">
        <v>2559</v>
      </c>
      <c r="M38" s="40">
        <v>2560</v>
      </c>
      <c r="N38" s="16"/>
      <c r="O38" s="16"/>
      <c r="P38" s="16"/>
      <c r="Q38" s="16"/>
    </row>
    <row r="39" spans="1:17" ht="24" thickTop="1" thickBot="1" x14ac:dyDescent="0.4">
      <c r="A39" s="5" t="s">
        <v>70</v>
      </c>
      <c r="B39" s="87"/>
      <c r="C39" s="87"/>
      <c r="D39" s="87" t="e">
        <f>+#REF!</f>
        <v>#REF!</v>
      </c>
      <c r="E39" s="87" t="e">
        <f>+#REF!</f>
        <v>#REF!</v>
      </c>
      <c r="F39" s="102"/>
      <c r="G39" s="102"/>
      <c r="H39" s="102" t="e">
        <f>+#REF!</f>
        <v>#REF!</v>
      </c>
      <c r="I39" s="102" t="e">
        <f>+#REF!</f>
        <v>#REF!</v>
      </c>
      <c r="J39" s="102"/>
      <c r="K39" s="105" t="e">
        <f>+M39*100/L39</f>
        <v>#REF!</v>
      </c>
      <c r="L39" s="102" t="e">
        <f>+#REF!</f>
        <v>#REF!</v>
      </c>
      <c r="M39" s="102" t="e">
        <f>+#REF!</f>
        <v>#REF!</v>
      </c>
    </row>
    <row r="40" spans="1:17" ht="23.25" thickBot="1" x14ac:dyDescent="0.4">
      <c r="A40" s="1" t="s">
        <v>71</v>
      </c>
      <c r="B40" s="87"/>
      <c r="C40" s="87"/>
      <c r="D40" s="87" t="e">
        <f>+#REF!</f>
        <v>#REF!</v>
      </c>
      <c r="E40" s="87" t="e">
        <f>+#REF!</f>
        <v>#REF!</v>
      </c>
      <c r="F40" s="102"/>
      <c r="G40" s="102"/>
      <c r="H40" s="102" t="e">
        <f>+#REF!</f>
        <v>#REF!</v>
      </c>
      <c r="I40" s="102" t="e">
        <f>+#REF!</f>
        <v>#REF!</v>
      </c>
      <c r="J40" s="102"/>
      <c r="K40" s="105" t="e">
        <f t="shared" ref="K40:K46" si="11">+M40*100/L40</f>
        <v>#REF!</v>
      </c>
      <c r="L40" s="102" t="e">
        <f>+#REF!</f>
        <v>#REF!</v>
      </c>
      <c r="M40" s="102" t="e">
        <f>+#REF!</f>
        <v>#REF!</v>
      </c>
    </row>
    <row r="41" spans="1:17" ht="23.25" thickBot="1" x14ac:dyDescent="0.4">
      <c r="A41" s="5" t="s">
        <v>35</v>
      </c>
      <c r="B41" s="87"/>
      <c r="C41" s="87"/>
      <c r="D41" s="87">
        <f>+อยุธยา2!D7</f>
        <v>5663</v>
      </c>
      <c r="E41" s="87">
        <f>+อยุธยา2!E7</f>
        <v>5032</v>
      </c>
      <c r="F41" s="102"/>
      <c r="G41" s="102"/>
      <c r="H41" s="102">
        <f>+อยุธยา2!I7</f>
        <v>6728.6263999999992</v>
      </c>
      <c r="I41" s="102">
        <f>+อยุธยา2!J7</f>
        <v>6124.5744999999979</v>
      </c>
      <c r="J41" s="102"/>
      <c r="K41" s="105">
        <f t="shared" si="11"/>
        <v>90.971168493533554</v>
      </c>
      <c r="L41" s="102">
        <f>+อยุธยา2!N7</f>
        <v>6713.4612000000006</v>
      </c>
      <c r="M41" s="102">
        <f>+อยุธยา2!O7</f>
        <v>6107.3141000000005</v>
      </c>
    </row>
    <row r="42" spans="1:17" ht="23.25" thickBot="1" x14ac:dyDescent="0.4">
      <c r="A42" s="1" t="s">
        <v>72</v>
      </c>
      <c r="B42" s="87"/>
      <c r="C42" s="87"/>
      <c r="D42" s="87" t="e">
        <f>+#REF!</f>
        <v>#REF!</v>
      </c>
      <c r="E42" s="87" t="e">
        <f>+#REF!</f>
        <v>#REF!</v>
      </c>
      <c r="F42" s="102"/>
      <c r="G42" s="102"/>
      <c r="H42" s="102" t="e">
        <f>+#REF!</f>
        <v>#REF!</v>
      </c>
      <c r="I42" s="102" t="e">
        <f>+#REF!</f>
        <v>#REF!</v>
      </c>
      <c r="J42" s="102"/>
      <c r="K42" s="105" t="e">
        <f t="shared" si="11"/>
        <v>#REF!</v>
      </c>
      <c r="L42" s="102" t="e">
        <f>+#REF!</f>
        <v>#REF!</v>
      </c>
      <c r="M42" s="102" t="e">
        <f>+#REF!</f>
        <v>#REF!</v>
      </c>
    </row>
    <row r="43" spans="1:17" ht="23.25" thickBot="1" x14ac:dyDescent="0.4">
      <c r="A43" s="5" t="s">
        <v>73</v>
      </c>
      <c r="B43" s="87"/>
      <c r="C43" s="87"/>
      <c r="D43" s="87" t="e">
        <f>+#REF!</f>
        <v>#REF!</v>
      </c>
      <c r="E43" s="87" t="e">
        <f>+#REF!</f>
        <v>#REF!</v>
      </c>
      <c r="F43" s="102"/>
      <c r="G43" s="102"/>
      <c r="H43" s="102" t="e">
        <f>+#REF!</f>
        <v>#REF!</v>
      </c>
      <c r="I43" s="102" t="e">
        <f>+#REF!</f>
        <v>#REF!</v>
      </c>
      <c r="J43" s="102"/>
      <c r="K43" s="105" t="e">
        <f t="shared" si="11"/>
        <v>#REF!</v>
      </c>
      <c r="L43" s="102" t="e">
        <f>+#REF!</f>
        <v>#REF!</v>
      </c>
      <c r="M43" s="102" t="e">
        <f>+#REF!</f>
        <v>#REF!</v>
      </c>
    </row>
    <row r="44" spans="1:17" ht="23.25" thickBot="1" x14ac:dyDescent="0.4">
      <c r="A44" s="1" t="s">
        <v>74</v>
      </c>
      <c r="B44" s="87"/>
      <c r="C44" s="87"/>
      <c r="D44" s="87" t="e">
        <f>+#REF!</f>
        <v>#REF!</v>
      </c>
      <c r="E44" s="87" t="e">
        <f>+#REF!</f>
        <v>#REF!</v>
      </c>
      <c r="F44" s="102"/>
      <c r="G44" s="102"/>
      <c r="H44" s="102" t="e">
        <f>+#REF!</f>
        <v>#REF!</v>
      </c>
      <c r="I44" s="102" t="e">
        <f>+#REF!</f>
        <v>#REF!</v>
      </c>
      <c r="J44" s="102"/>
      <c r="K44" s="105" t="e">
        <f t="shared" si="11"/>
        <v>#REF!</v>
      </c>
      <c r="L44" s="102" t="e">
        <f>+#REF!</f>
        <v>#REF!</v>
      </c>
      <c r="M44" s="102" t="e">
        <f>+#REF!</f>
        <v>#REF!</v>
      </c>
    </row>
    <row r="45" spans="1:17" ht="23.25" thickBot="1" x14ac:dyDescent="0.4">
      <c r="A45" s="5" t="s">
        <v>75</v>
      </c>
      <c r="B45" s="87"/>
      <c r="C45" s="87"/>
      <c r="D45" s="87" t="e">
        <f>+#REF!</f>
        <v>#REF!</v>
      </c>
      <c r="E45" s="87" t="e">
        <f>+#REF!</f>
        <v>#REF!</v>
      </c>
      <c r="F45" s="102"/>
      <c r="G45" s="102"/>
      <c r="H45" s="102" t="e">
        <f>+#REF!</f>
        <v>#REF!</v>
      </c>
      <c r="I45" s="102" t="e">
        <f>+#REF!</f>
        <v>#REF!</v>
      </c>
      <c r="J45" s="102"/>
      <c r="K45" s="105" t="e">
        <f t="shared" si="11"/>
        <v>#REF!</v>
      </c>
      <c r="L45" s="102" t="e">
        <f>+#REF!</f>
        <v>#REF!</v>
      </c>
      <c r="M45" s="102" t="e">
        <f>+#REF!</f>
        <v>#REF!</v>
      </c>
    </row>
    <row r="46" spans="1:17" x14ac:dyDescent="0.35">
      <c r="A46" s="1" t="s">
        <v>76</v>
      </c>
      <c r="B46" s="87"/>
      <c r="C46" s="87"/>
      <c r="D46" s="87" t="e">
        <f>+#REF!</f>
        <v>#REF!</v>
      </c>
      <c r="E46" s="87" t="e">
        <f>+#REF!</f>
        <v>#REF!</v>
      </c>
      <c r="F46" s="102"/>
      <c r="G46" s="102"/>
      <c r="H46" s="102" t="e">
        <f>+#REF!</f>
        <v>#REF!</v>
      </c>
      <c r="I46" s="102" t="e">
        <f>+#REF!</f>
        <v>#REF!</v>
      </c>
      <c r="J46" s="102"/>
      <c r="K46" s="105" t="e">
        <f t="shared" si="11"/>
        <v>#REF!</v>
      </c>
      <c r="L46" s="102" t="e">
        <f>+#REF!</f>
        <v>#REF!</v>
      </c>
      <c r="M46" s="102" t="e">
        <f>+#REF!</f>
        <v>#REF!</v>
      </c>
    </row>
  </sheetData>
  <mergeCells count="31">
    <mergeCell ref="A37:A38"/>
    <mergeCell ref="B37:E37"/>
    <mergeCell ref="F37:I37"/>
    <mergeCell ref="J37:M37"/>
    <mergeCell ref="N37:Q37"/>
    <mergeCell ref="B38:C38"/>
    <mergeCell ref="F38:G38"/>
    <mergeCell ref="J38:K38"/>
    <mergeCell ref="A26:A27"/>
    <mergeCell ref="B26:E26"/>
    <mergeCell ref="F26:I26"/>
    <mergeCell ref="J26:M26"/>
    <mergeCell ref="N26:Q26"/>
    <mergeCell ref="B27:C27"/>
    <mergeCell ref="F27:G27"/>
    <mergeCell ref="J27:K27"/>
    <mergeCell ref="A15:A16"/>
    <mergeCell ref="B15:E15"/>
    <mergeCell ref="F15:I15"/>
    <mergeCell ref="J15:M15"/>
    <mergeCell ref="N15:Q15"/>
    <mergeCell ref="B16:C16"/>
    <mergeCell ref="F16:G16"/>
    <mergeCell ref="J16:K16"/>
    <mergeCell ref="N3:Q3"/>
    <mergeCell ref="A3:A4"/>
    <mergeCell ref="A1:O1"/>
    <mergeCell ref="A2:O2"/>
    <mergeCell ref="B3:E3"/>
    <mergeCell ref="F3:I3"/>
    <mergeCell ref="J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44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6" sqref="V6"/>
    </sheetView>
  </sheetViews>
  <sheetFormatPr defaultRowHeight="22.5" x14ac:dyDescent="0.35"/>
  <cols>
    <col min="2" max="2" width="16.625" customWidth="1"/>
    <col min="3" max="3" width="12" customWidth="1"/>
    <col min="4" max="5" width="11" customWidth="1"/>
    <col min="6" max="6" width="11.75" bestFit="1" customWidth="1"/>
    <col min="7" max="8" width="11" customWidth="1"/>
    <col min="9" max="9" width="10.5" customWidth="1"/>
    <col min="10" max="20" width="11" customWidth="1"/>
    <col min="21" max="21" width="10.875" customWidth="1"/>
    <col min="22" max="22" width="9.875" customWidth="1"/>
    <col min="25" max="25" width="11.875" bestFit="1" customWidth="1"/>
  </cols>
  <sheetData>
    <row r="1" spans="2:28" x14ac:dyDescent="0.35">
      <c r="B1" s="63" t="s">
        <v>294</v>
      </c>
      <c r="K1" s="68">
        <f>100/12</f>
        <v>8.3333333333333339</v>
      </c>
      <c r="L1" s="68"/>
      <c r="M1" s="68"/>
      <c r="N1" s="68"/>
      <c r="O1" s="68"/>
      <c r="P1" s="68"/>
      <c r="Q1" s="68"/>
      <c r="R1" s="68"/>
      <c r="S1" s="68"/>
      <c r="T1" s="68"/>
    </row>
    <row r="3" spans="2:28" ht="23.25" thickBot="1" x14ac:dyDescent="0.4">
      <c r="B3" s="219" t="s">
        <v>34</v>
      </c>
      <c r="C3" s="224" t="s">
        <v>295</v>
      </c>
      <c r="D3" s="225"/>
      <c r="E3" s="225"/>
      <c r="F3" s="225"/>
      <c r="G3" s="225"/>
      <c r="H3" s="226"/>
      <c r="I3" s="219" t="s">
        <v>308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2:28" ht="56.25" customHeight="1" x14ac:dyDescent="0.35">
      <c r="B4" s="220"/>
      <c r="C4" s="167" t="s">
        <v>62</v>
      </c>
      <c r="D4" s="221" t="s">
        <v>63</v>
      </c>
      <c r="E4" s="222"/>
      <c r="F4" s="222"/>
      <c r="G4" s="222"/>
      <c r="H4" s="223"/>
      <c r="I4" s="162" t="s">
        <v>296</v>
      </c>
      <c r="J4" s="141" t="s">
        <v>297</v>
      </c>
      <c r="K4" s="141" t="s">
        <v>298</v>
      </c>
      <c r="L4" s="141" t="s">
        <v>299</v>
      </c>
      <c r="M4" s="141" t="s">
        <v>300</v>
      </c>
      <c r="N4" s="141" t="s">
        <v>301</v>
      </c>
      <c r="O4" s="141" t="s">
        <v>302</v>
      </c>
      <c r="P4" s="141" t="s">
        <v>303</v>
      </c>
      <c r="Q4" s="141" t="s">
        <v>304</v>
      </c>
      <c r="R4" s="141" t="s">
        <v>305</v>
      </c>
      <c r="S4" s="141" t="s">
        <v>306</v>
      </c>
      <c r="T4" s="141" t="s">
        <v>307</v>
      </c>
      <c r="U4" s="65" t="s">
        <v>20</v>
      </c>
      <c r="V4" s="81" t="s">
        <v>293</v>
      </c>
      <c r="W4" s="64"/>
      <c r="Y4" s="114" t="s">
        <v>309</v>
      </c>
      <c r="AA4" s="217"/>
      <c r="AB4" s="217"/>
    </row>
    <row r="5" spans="2:28" ht="56.25" customHeight="1" x14ac:dyDescent="0.35">
      <c r="B5" s="154"/>
      <c r="C5" s="168"/>
      <c r="D5" s="169" t="s">
        <v>20</v>
      </c>
      <c r="E5" s="170" t="s">
        <v>64</v>
      </c>
      <c r="F5" s="170" t="s">
        <v>65</v>
      </c>
      <c r="G5" s="170" t="s">
        <v>66</v>
      </c>
      <c r="H5" s="171" t="s">
        <v>67</v>
      </c>
      <c r="I5" s="163"/>
      <c r="J5" s="65"/>
      <c r="K5" s="71"/>
      <c r="L5" s="113"/>
      <c r="M5" s="113"/>
      <c r="N5" s="113"/>
      <c r="O5" s="113"/>
      <c r="P5" s="113"/>
      <c r="Q5" s="113"/>
      <c r="R5" s="113"/>
      <c r="S5" s="113"/>
      <c r="T5" s="113"/>
      <c r="U5" s="79" t="s">
        <v>281</v>
      </c>
      <c r="V5" s="80">
        <f>+K1*12</f>
        <v>100</v>
      </c>
      <c r="W5" s="64"/>
      <c r="Y5" s="114" t="s">
        <v>313</v>
      </c>
      <c r="Z5">
        <f>+K1*9</f>
        <v>75</v>
      </c>
      <c r="AA5" s="218"/>
      <c r="AB5" s="218"/>
    </row>
    <row r="6" spans="2:28" x14ac:dyDescent="0.35">
      <c r="B6" s="161" t="s">
        <v>35</v>
      </c>
      <c r="C6" s="172">
        <f>+dataอยุธยา!F17</f>
        <v>26710</v>
      </c>
      <c r="D6" s="173">
        <f>+E6+F6+G6+H6</f>
        <v>39807.825399999994</v>
      </c>
      <c r="E6" s="173">
        <v>9730.3665999999994</v>
      </c>
      <c r="F6" s="173">
        <v>9867.7942999999996</v>
      </c>
      <c r="G6" s="173">
        <v>9864.2922999999992</v>
      </c>
      <c r="H6" s="174">
        <v>10345.3722</v>
      </c>
      <c r="I6" s="164">
        <f>+dataอยุธยา!S5</f>
        <v>3824.6286</v>
      </c>
      <c r="J6" s="66">
        <f>+dataอยุธยา!S6</f>
        <v>3431.3341999999998</v>
      </c>
      <c r="K6" s="66">
        <f>+dataอยุธยา!S7</f>
        <v>3479.4760999999999</v>
      </c>
      <c r="L6" s="66">
        <f>+dataอยุธยา!S8</f>
        <v>3638.1026999999999</v>
      </c>
      <c r="M6" s="66">
        <f>+dataอยุธยา!S9</f>
        <v>3341.2138</v>
      </c>
      <c r="N6" s="66">
        <f>+dataอยุธยา!S10</f>
        <v>3664.5882000000001</v>
      </c>
      <c r="O6" s="66">
        <f>+dataอยุธยา!S11</f>
        <v>3421.7687000000001</v>
      </c>
      <c r="P6" s="66">
        <f>+dataอยุธยา!S12</f>
        <v>3558.4225999999999</v>
      </c>
      <c r="Q6" s="66">
        <f>+dataอยุธยา!S13</f>
        <v>3211.7491</v>
      </c>
      <c r="R6" s="66">
        <f>+dataอยุธยา!S14</f>
        <v>3500.6709999999998</v>
      </c>
      <c r="S6" s="66">
        <f>+dataอยุธยา!S15</f>
        <v>3543.9398000000001</v>
      </c>
      <c r="T6" s="66">
        <f>+dataอยุธยา!S16</f>
        <v>3584.8813</v>
      </c>
      <c r="U6" s="66">
        <f>SUM(I6:T6)</f>
        <v>42200.776100000003</v>
      </c>
      <c r="V6" s="66">
        <f>+U6*100/D6</f>
        <v>106.01125702284659</v>
      </c>
      <c r="Y6" s="102">
        <f>SUM(I6:Q6)</f>
        <v>31571.284</v>
      </c>
      <c r="Z6" s="115">
        <f>+Y6*100/D6</f>
        <v>79.309240539424195</v>
      </c>
    </row>
    <row r="7" spans="2:28" x14ac:dyDescent="0.35">
      <c r="B7" s="161" t="s">
        <v>36</v>
      </c>
      <c r="C7" s="172">
        <f>+dataอยุธยา!F34</f>
        <v>9238</v>
      </c>
      <c r="D7" s="173">
        <f t="shared" ref="D7:D21" si="0">+E7+F7+G7+H7</f>
        <v>11796.3719</v>
      </c>
      <c r="E7" s="173">
        <v>2660.1538</v>
      </c>
      <c r="F7" s="173">
        <v>2709.0940000000001</v>
      </c>
      <c r="G7" s="173">
        <v>3238.7090000000003</v>
      </c>
      <c r="H7" s="174">
        <v>3188.4151000000002</v>
      </c>
      <c r="I7" s="165">
        <f>+dataอยุธยา!S22</f>
        <v>829.08849999999995</v>
      </c>
      <c r="J7" s="61">
        <f>+dataอยุธยา!S23</f>
        <v>931.46860000000004</v>
      </c>
      <c r="K7" s="61">
        <f>+dataอยุธยา!S24</f>
        <v>789.45839999999998</v>
      </c>
      <c r="L7" s="61">
        <f>+dataอยุธยา!S25</f>
        <v>836.71810000000005</v>
      </c>
      <c r="M7" s="61">
        <f>+dataอยุธยา!S26</f>
        <v>880.82429999999999</v>
      </c>
      <c r="N7" s="66">
        <f>+dataอยุธยา!S27</f>
        <v>876.66600000000005</v>
      </c>
      <c r="O7" s="61">
        <f>+dataอยุธยา!S28</f>
        <v>915.00900000000001</v>
      </c>
      <c r="P7" s="61">
        <f>+dataอยุธยา!S29</f>
        <v>961.10069999999996</v>
      </c>
      <c r="Q7" s="61">
        <f>+dataอยุธยา!S30</f>
        <v>982.87810000000002</v>
      </c>
      <c r="R7" s="66">
        <f>+dataอยุธยา!S31</f>
        <v>975.05290000000002</v>
      </c>
      <c r="S7" s="66">
        <f>+dataอยุธยา!S32</f>
        <v>965.11410000000001</v>
      </c>
      <c r="T7" s="61">
        <f>+dataอยุธยา!S33</f>
        <v>995.0616</v>
      </c>
      <c r="U7" s="66">
        <f t="shared" ref="U7:U21" si="1">SUM(I7:T7)</f>
        <v>10938.440300000002</v>
      </c>
      <c r="V7" s="66">
        <f>+U7*100/D7</f>
        <v>92.727157067674369</v>
      </c>
      <c r="Y7" s="102">
        <f t="shared" ref="Y7:Y22" si="2">SUM(I7:Q7)</f>
        <v>8003.2116999999998</v>
      </c>
      <c r="Z7" s="115">
        <f>+Y7*100/D7</f>
        <v>67.844687907813409</v>
      </c>
    </row>
    <row r="8" spans="2:28" x14ac:dyDescent="0.35">
      <c r="B8" s="161" t="s">
        <v>37</v>
      </c>
      <c r="C8" s="172">
        <f>+dataอยุธยา!F51</f>
        <v>2385</v>
      </c>
      <c r="D8" s="173">
        <f t="shared" si="0"/>
        <v>1463.4976999999999</v>
      </c>
      <c r="E8" s="173">
        <v>374.9606</v>
      </c>
      <c r="F8" s="173">
        <v>343.70339999999999</v>
      </c>
      <c r="G8" s="173">
        <v>374.25909999999999</v>
      </c>
      <c r="H8" s="174">
        <v>370.57460000000003</v>
      </c>
      <c r="I8" s="165">
        <f>+dataอยุธยา!S39</f>
        <v>132.7405</v>
      </c>
      <c r="J8" s="61">
        <f>+dataอยุธยา!S40</f>
        <v>121.64749999999999</v>
      </c>
      <c r="K8" s="61">
        <f>+dataอยุธยา!S41</f>
        <v>143.9008</v>
      </c>
      <c r="L8" s="61">
        <f>+dataอยุธยา!S42</f>
        <v>123.05070000000001</v>
      </c>
      <c r="M8" s="61">
        <f>+dataอยุธยา!S43</f>
        <v>121.67870000000001</v>
      </c>
      <c r="N8" s="61">
        <f>+dataอยุธยา!S44</f>
        <v>141.75229999999999</v>
      </c>
      <c r="O8" s="61">
        <f>+dataอยุธยา!S45</f>
        <v>119.41589999999999</v>
      </c>
      <c r="P8" s="61">
        <f>+dataอยุธยา!S46</f>
        <v>118.7766</v>
      </c>
      <c r="Q8" s="61">
        <f>+dataอยุธยา!S47</f>
        <v>112.9609</v>
      </c>
      <c r="R8" s="61">
        <f>+dataอยุธยา!S48</f>
        <v>125.16160000000001</v>
      </c>
      <c r="S8" s="61">
        <f>+dataอยุธยา!S49</f>
        <v>149.7527</v>
      </c>
      <c r="T8" s="61">
        <f>+dataอยุธยา!S50</f>
        <v>142.27539999999999</v>
      </c>
      <c r="U8" s="66">
        <f t="shared" si="1"/>
        <v>1553.1135999999999</v>
      </c>
      <c r="V8" s="66">
        <f t="shared" ref="V8:V21" si="3">+U8*100/D8</f>
        <v>106.1234055919596</v>
      </c>
      <c r="Y8" s="102">
        <f t="shared" si="2"/>
        <v>1135.9239</v>
      </c>
      <c r="Z8" s="115">
        <f t="shared" ref="Z8:Z22" si="4">+Y8*100/D8</f>
        <v>77.617060826265742</v>
      </c>
    </row>
    <row r="9" spans="2:28" x14ac:dyDescent="0.35">
      <c r="B9" s="161" t="s">
        <v>50</v>
      </c>
      <c r="C9" s="172">
        <f>+dataอยุธยา!F69</f>
        <v>2002</v>
      </c>
      <c r="D9" s="173">
        <f t="shared" si="0"/>
        <v>1418.8297</v>
      </c>
      <c r="E9" s="173">
        <v>344.09429999999998</v>
      </c>
      <c r="F9" s="173">
        <v>373.73950000000002</v>
      </c>
      <c r="G9" s="173">
        <v>349.69530000000003</v>
      </c>
      <c r="H9" s="174">
        <v>351.30059999999997</v>
      </c>
      <c r="I9" s="165">
        <f>+dataอยุธยา!S57</f>
        <v>114.3553</v>
      </c>
      <c r="J9" s="61">
        <f>+dataอยุธยา!S58</f>
        <v>109.447</v>
      </c>
      <c r="K9" s="61">
        <f>+dataอยุธยา!S59</f>
        <v>108.42400000000001</v>
      </c>
      <c r="L9" s="61">
        <f>+dataอยุธยา!S60</f>
        <v>88.789400000000001</v>
      </c>
      <c r="M9" s="61">
        <f>+dataอยุธยา!S61</f>
        <v>95.792199999999994</v>
      </c>
      <c r="N9" s="61">
        <f>+dataอยุธยา!S62</f>
        <v>111.7863</v>
      </c>
      <c r="O9" s="61">
        <f>+dataอยุธยา!S63</f>
        <v>108.34269999999999</v>
      </c>
      <c r="P9" s="61">
        <f>+dataอยุธยา!S64</f>
        <v>118.5509</v>
      </c>
      <c r="Q9" s="61">
        <f>+dataอยุธยา!S65</f>
        <v>73.628200000000007</v>
      </c>
      <c r="R9" s="61">
        <f>+dataอยุธยา!S66</f>
        <v>102.1564</v>
      </c>
      <c r="S9" s="61">
        <f>+dataอยุธยา!S67</f>
        <v>103.0984</v>
      </c>
      <c r="T9" s="61">
        <f>+dataอยุธยา!S68</f>
        <v>99.692499999999995</v>
      </c>
      <c r="U9" s="66">
        <f t="shared" si="1"/>
        <v>1234.0633000000003</v>
      </c>
      <c r="V9" s="66">
        <f t="shared" si="3"/>
        <v>86.977549173096691</v>
      </c>
      <c r="Y9" s="102">
        <f t="shared" si="2"/>
        <v>929.11599999999999</v>
      </c>
      <c r="Z9" s="115">
        <f t="shared" si="4"/>
        <v>65.484673742028377</v>
      </c>
    </row>
    <row r="10" spans="2:28" x14ac:dyDescent="0.35">
      <c r="B10" s="161" t="s">
        <v>38</v>
      </c>
      <c r="C10" s="172">
        <f>+dataอยุธยา!F87</f>
        <v>2127</v>
      </c>
      <c r="D10" s="173">
        <f t="shared" si="0"/>
        <v>1326.9559000000002</v>
      </c>
      <c r="E10" s="173">
        <v>337.03190000000001</v>
      </c>
      <c r="F10" s="173">
        <v>344.35739999999998</v>
      </c>
      <c r="G10" s="173">
        <v>298.26519999999999</v>
      </c>
      <c r="H10" s="174">
        <v>347.3014</v>
      </c>
      <c r="I10" s="165">
        <f>+dataอยุธยา!S75</f>
        <v>109.0412</v>
      </c>
      <c r="J10" s="61">
        <f>+dataอยุธยา!S76</f>
        <v>99.506799999999998</v>
      </c>
      <c r="K10" s="61">
        <f>+dataอยุธยา!S77</f>
        <v>110.71769999999999</v>
      </c>
      <c r="L10" s="61">
        <f>+dataอยุธยา!S78</f>
        <v>97.047700000000006</v>
      </c>
      <c r="M10" s="61">
        <f>+dataอยุธยา!S79</f>
        <v>84.976299999999995</v>
      </c>
      <c r="N10" s="61">
        <f>+dataอยุธยา!S80</f>
        <v>106.6621</v>
      </c>
      <c r="O10" s="61">
        <f>+dataอยุธยา!S81</f>
        <v>121.1858</v>
      </c>
      <c r="P10" s="61">
        <f>+dataอยุธยา!S82</f>
        <v>101.28830000000001</v>
      </c>
      <c r="Q10" s="61">
        <f>+dataอยุธยา!S83</f>
        <v>95.118300000000005</v>
      </c>
      <c r="R10" s="61">
        <f>+dataอยุธยา!S84</f>
        <v>90.539599999999993</v>
      </c>
      <c r="S10" s="61">
        <f>+dataอยุธยา!S85</f>
        <v>91.042699999999996</v>
      </c>
      <c r="T10" s="61">
        <f>+dataอยุธยา!S86</f>
        <v>84.807500000000005</v>
      </c>
      <c r="U10" s="66">
        <f t="shared" si="1"/>
        <v>1191.9339999999997</v>
      </c>
      <c r="V10" s="66">
        <f t="shared" si="3"/>
        <v>89.824688220610767</v>
      </c>
      <c r="Y10" s="102">
        <f t="shared" si="2"/>
        <v>925.54419999999993</v>
      </c>
      <c r="Z10" s="115">
        <f t="shared" si="4"/>
        <v>69.749431763331387</v>
      </c>
    </row>
    <row r="11" spans="2:28" x14ac:dyDescent="0.35">
      <c r="B11" s="161" t="s">
        <v>39</v>
      </c>
      <c r="C11" s="172">
        <f>+dataอยุธยา!F104</f>
        <v>1266</v>
      </c>
      <c r="D11" s="173">
        <f t="shared" si="0"/>
        <v>748.95349999999996</v>
      </c>
      <c r="E11" s="173">
        <v>182.4083</v>
      </c>
      <c r="F11" s="173">
        <v>189.66800000000001</v>
      </c>
      <c r="G11" s="173">
        <v>181.38439999999997</v>
      </c>
      <c r="H11" s="174">
        <v>195.49279999999999</v>
      </c>
      <c r="I11" s="165">
        <f>+dataอยุธยา!S92</f>
        <v>65.152500000000003</v>
      </c>
      <c r="J11" s="61">
        <f>+dataอยุธยา!S93</f>
        <v>60.049599999999998</v>
      </c>
      <c r="K11" s="61">
        <f>+dataอยุธยา!S94</f>
        <v>62.546700000000001</v>
      </c>
      <c r="L11" s="61">
        <f>+dataอยุธยา!S95</f>
        <v>57.075299999999999</v>
      </c>
      <c r="M11" s="61">
        <f>+dataอยุธยา!S96</f>
        <v>63.024000000000001</v>
      </c>
      <c r="N11" s="61">
        <f>+dataอยุธยา!S97</f>
        <v>79.858699999999999</v>
      </c>
      <c r="O11" s="61">
        <f>+dataอยุธยา!S98</f>
        <v>48.0319</v>
      </c>
      <c r="P11" s="61">
        <f>+dataอยุธยา!S99</f>
        <v>52.6233</v>
      </c>
      <c r="Q11" s="61">
        <f>+dataอยุธยา!S100</f>
        <v>50.970999999999997</v>
      </c>
      <c r="R11" s="61">
        <f>+dataอยุธยา!S101</f>
        <v>55.756599999999999</v>
      </c>
      <c r="S11" s="61">
        <f>+dataอยุธยา!S102</f>
        <v>63.201700000000002</v>
      </c>
      <c r="T11" s="61">
        <f>+dataอยุธยา!S103</f>
        <v>59.438600000000001</v>
      </c>
      <c r="U11" s="66">
        <f t="shared" si="1"/>
        <v>717.72990000000004</v>
      </c>
      <c r="V11" s="66">
        <f t="shared" si="3"/>
        <v>95.831036239232489</v>
      </c>
      <c r="Y11" s="102">
        <f t="shared" si="2"/>
        <v>539.33300000000008</v>
      </c>
      <c r="Z11" s="115">
        <f t="shared" si="4"/>
        <v>72.011546778271295</v>
      </c>
    </row>
    <row r="12" spans="2:28" x14ac:dyDescent="0.35">
      <c r="B12" s="161" t="s">
        <v>40</v>
      </c>
      <c r="C12" s="172">
        <f>+dataอยุธยา!F121</f>
        <v>4704</v>
      </c>
      <c r="D12" s="173">
        <f t="shared" si="0"/>
        <v>2884.7750000000001</v>
      </c>
      <c r="E12" s="173">
        <v>695.09720000000004</v>
      </c>
      <c r="F12" s="173">
        <v>678.40599999999995</v>
      </c>
      <c r="G12" s="173">
        <v>645.19810000000007</v>
      </c>
      <c r="H12" s="174">
        <v>866.07370000000003</v>
      </c>
      <c r="I12" s="165">
        <f>+dataอยุธยา!S109</f>
        <v>282.0462</v>
      </c>
      <c r="J12" s="61">
        <f>+dataอยุธยา!S110</f>
        <v>271.7457</v>
      </c>
      <c r="K12" s="61">
        <f>+dataอยุธยา!S111</f>
        <v>266.77159999999998</v>
      </c>
      <c r="L12" s="61">
        <f>+dataอยุธยา!S112</f>
        <v>263.80340000000001</v>
      </c>
      <c r="M12" s="61">
        <f>+dataอยุธยา!S113</f>
        <v>259.464</v>
      </c>
      <c r="N12" s="61">
        <f>+dataอยุธยา!S114</f>
        <v>311.8091</v>
      </c>
      <c r="O12" s="61">
        <f>+dataอยุธยา!S115</f>
        <v>254.4196</v>
      </c>
      <c r="P12" s="61">
        <f>+dataอยุธยา!S116</f>
        <v>287.59559999999999</v>
      </c>
      <c r="Q12" s="61">
        <f>+dataอยุธยา!S117</f>
        <v>250.8297</v>
      </c>
      <c r="R12" s="61">
        <f>+dataอยุธยา!S118</f>
        <v>306.52159999999998</v>
      </c>
      <c r="S12" s="61">
        <f>+dataอยุธยา!S119</f>
        <v>261.93110000000001</v>
      </c>
      <c r="T12" s="61">
        <f>+dataอยุธยา!S120</f>
        <v>344.05970000000002</v>
      </c>
      <c r="U12" s="66">
        <f t="shared" si="1"/>
        <v>3360.9972999999991</v>
      </c>
      <c r="V12" s="66">
        <f t="shared" si="3"/>
        <v>116.50812628367893</v>
      </c>
      <c r="Y12" s="102">
        <f t="shared" si="2"/>
        <v>2448.4848999999995</v>
      </c>
      <c r="Z12" s="115">
        <f t="shared" si="4"/>
        <v>84.876113388392483</v>
      </c>
    </row>
    <row r="13" spans="2:28" x14ac:dyDescent="0.35">
      <c r="B13" s="161" t="s">
        <v>41</v>
      </c>
      <c r="C13" s="172">
        <f>+dataอยุธยา!F138</f>
        <v>2221</v>
      </c>
      <c r="D13" s="173">
        <f t="shared" si="0"/>
        <v>1327.1222</v>
      </c>
      <c r="E13" s="173">
        <v>291.49270000000001</v>
      </c>
      <c r="F13" s="173">
        <v>333.47800000000001</v>
      </c>
      <c r="G13" s="173">
        <v>317.87959999999998</v>
      </c>
      <c r="H13" s="174">
        <v>384.27190000000002</v>
      </c>
      <c r="I13" s="165">
        <f>+dataอยุธยา!S126</f>
        <v>132.13849999999999</v>
      </c>
      <c r="J13" s="61">
        <f>+dataอยุธยา!S127</f>
        <v>123.51600000000001</v>
      </c>
      <c r="K13" s="61">
        <f>+dataอยุธยา!S128</f>
        <v>119.58540000000001</v>
      </c>
      <c r="L13" s="61">
        <f>+dataอยุธยา!S129</f>
        <v>143.9256</v>
      </c>
      <c r="M13" s="61">
        <f>+dataอยุธยา!S130</f>
        <v>133.941</v>
      </c>
      <c r="N13" s="61">
        <f>+dataอยุธยา!S131</f>
        <v>106.096</v>
      </c>
      <c r="O13" s="61">
        <f>+dataอยุธยา!S132</f>
        <v>103.992</v>
      </c>
      <c r="P13" s="61">
        <f>+dataอยุธยา!S133</f>
        <v>123.0175</v>
      </c>
      <c r="Q13" s="61">
        <f>+dataอยุธยา!S134</f>
        <v>108.4316</v>
      </c>
      <c r="R13" s="61">
        <f>+dataอยุธยา!S135</f>
        <v>128.62549999999999</v>
      </c>
      <c r="S13" s="61">
        <f>+dataอยุธยา!S136</f>
        <v>120.58</v>
      </c>
      <c r="T13" s="61">
        <f>+dataอยุธยา!S137</f>
        <v>124.0408</v>
      </c>
      <c r="U13" s="66">
        <f t="shared" si="1"/>
        <v>1467.8898999999999</v>
      </c>
      <c r="V13" s="66">
        <f t="shared" si="3"/>
        <v>110.6069885651826</v>
      </c>
      <c r="Y13" s="102">
        <f t="shared" si="2"/>
        <v>1094.6435999999999</v>
      </c>
      <c r="Z13" s="115">
        <f t="shared" si="4"/>
        <v>82.482502364891474</v>
      </c>
    </row>
    <row r="14" spans="2:28" x14ac:dyDescent="0.35">
      <c r="B14" s="161" t="s">
        <v>42</v>
      </c>
      <c r="C14" s="172">
        <f>+dataอยุธยา!F156</f>
        <v>1973</v>
      </c>
      <c r="D14" s="173">
        <f t="shared" si="0"/>
        <v>1464.8271999999997</v>
      </c>
      <c r="E14" s="173">
        <v>277.24009999999998</v>
      </c>
      <c r="F14" s="173">
        <v>410.39189999999996</v>
      </c>
      <c r="G14" s="173">
        <v>341.85400000000004</v>
      </c>
      <c r="H14" s="174">
        <v>435.34119999999996</v>
      </c>
      <c r="I14" s="165">
        <f>+dataอยุธยา!S144</f>
        <v>114.7859</v>
      </c>
      <c r="J14" s="61">
        <f>+dataอยุธยา!S145</f>
        <v>117.063</v>
      </c>
      <c r="K14" s="61">
        <f>+dataอยุธยา!S146</f>
        <v>117.3546</v>
      </c>
      <c r="L14" s="61">
        <f>+dataอยุธยา!S147</f>
        <v>134.4761</v>
      </c>
      <c r="M14" s="61">
        <f>+dataอยุธยา!S148</f>
        <v>96.378399999999999</v>
      </c>
      <c r="N14" s="61">
        <f>+dataอยุธยา!S149</f>
        <v>102.8271</v>
      </c>
      <c r="O14" s="61">
        <f>+dataอยุธยา!S150</f>
        <v>109.49509999999999</v>
      </c>
      <c r="P14" s="61">
        <f>+dataอยุธยา!S151</f>
        <v>102.7504</v>
      </c>
      <c r="Q14" s="61">
        <f>+dataอยุธยา!S152</f>
        <v>100.6275</v>
      </c>
      <c r="R14" s="61">
        <f>+dataอยุธยา!S153</f>
        <v>89.233900000000006</v>
      </c>
      <c r="S14" s="61">
        <f>+dataอยุธยา!S154</f>
        <v>92.649699999999996</v>
      </c>
      <c r="T14" s="61">
        <f>+dataอยุธยา!S155</f>
        <v>105.4325</v>
      </c>
      <c r="U14" s="66">
        <f t="shared" si="1"/>
        <v>1283.0742</v>
      </c>
      <c r="V14" s="66">
        <f t="shared" si="3"/>
        <v>87.592188348222933</v>
      </c>
      <c r="Y14" s="102">
        <f t="shared" si="2"/>
        <v>995.75810000000001</v>
      </c>
      <c r="Z14" s="115">
        <f t="shared" si="4"/>
        <v>67.977854316195121</v>
      </c>
    </row>
    <row r="15" spans="2:28" x14ac:dyDescent="0.35">
      <c r="B15" s="161" t="s">
        <v>43</v>
      </c>
      <c r="C15" s="172">
        <f>+dataอยุธยา!F173</f>
        <v>2202</v>
      </c>
      <c r="D15" s="173">
        <f t="shared" si="0"/>
        <v>1636.6525999999999</v>
      </c>
      <c r="E15" s="173">
        <v>405.60529999999994</v>
      </c>
      <c r="F15" s="173">
        <v>458.63469999999995</v>
      </c>
      <c r="G15" s="173">
        <v>406.22299999999996</v>
      </c>
      <c r="H15" s="174">
        <v>366.18960000000004</v>
      </c>
      <c r="I15" s="165">
        <f>+dataอยุธยา!S161</f>
        <v>120.7244</v>
      </c>
      <c r="J15" s="61">
        <f>+dataอยุธยา!S162</f>
        <v>113.4598</v>
      </c>
      <c r="K15" s="61">
        <f>+dataอยุธยา!S163</f>
        <v>138.87629999999999</v>
      </c>
      <c r="L15" s="61">
        <f>+dataอยุธยา!S164</f>
        <v>146.13740000000001</v>
      </c>
      <c r="M15" s="61">
        <f>+dataอยุธยา!S165</f>
        <v>111.65219999999999</v>
      </c>
      <c r="N15" s="61">
        <f>+dataอยุธยา!S166</f>
        <v>121.9447</v>
      </c>
      <c r="O15" s="61">
        <f>+dataอยุธยา!S167</f>
        <v>125.2546</v>
      </c>
      <c r="P15" s="61">
        <f>+dataอยุธยา!S168</f>
        <v>127.9988</v>
      </c>
      <c r="Q15" s="61">
        <f>+dataอยุธยา!S169</f>
        <v>98.291200000000003</v>
      </c>
      <c r="R15" s="61">
        <f>+dataอยุธยา!S170</f>
        <v>127.6521</v>
      </c>
      <c r="S15" s="61">
        <f>+dataอยุธยา!S171</f>
        <v>129.02090000000001</v>
      </c>
      <c r="T15" s="61">
        <f>+dataอยุธยา!S172</f>
        <v>122.4252</v>
      </c>
      <c r="U15" s="66">
        <f t="shared" si="1"/>
        <v>1483.4375999999997</v>
      </c>
      <c r="V15" s="66">
        <f t="shared" si="3"/>
        <v>90.638514245478845</v>
      </c>
      <c r="Y15" s="102">
        <f t="shared" si="2"/>
        <v>1104.3393999999998</v>
      </c>
      <c r="Z15" s="115">
        <f t="shared" si="4"/>
        <v>67.475492355555474</v>
      </c>
    </row>
    <row r="16" spans="2:28" x14ac:dyDescent="0.35">
      <c r="B16" s="161" t="s">
        <v>44</v>
      </c>
      <c r="C16" s="172">
        <f>+dataอยุธยา!F190</f>
        <v>1661</v>
      </c>
      <c r="D16" s="173">
        <f t="shared" si="0"/>
        <v>1013.9676999999999</v>
      </c>
      <c r="E16" s="173">
        <v>240.31270000000001</v>
      </c>
      <c r="F16" s="173">
        <v>259.57439999999997</v>
      </c>
      <c r="G16" s="173">
        <v>243.74639999999999</v>
      </c>
      <c r="H16" s="174">
        <v>270.33420000000001</v>
      </c>
      <c r="I16" s="165">
        <f>+dataอยุธยา!S178</f>
        <v>87.802800000000005</v>
      </c>
      <c r="J16" s="61">
        <f>+dataอยุธยา!S179</f>
        <v>65.443600000000004</v>
      </c>
      <c r="K16" s="61">
        <f>+dataอยุธยา!S180</f>
        <v>62.301699999999997</v>
      </c>
      <c r="L16" s="61">
        <f>+dataอยุธยา!S181</f>
        <v>85.991100000000003</v>
      </c>
      <c r="M16" s="61">
        <f>+dataอยุธยา!S182</f>
        <v>73.698599999999999</v>
      </c>
      <c r="N16" s="61">
        <f>+dataอยุธยา!S183</f>
        <v>73.868799999999993</v>
      </c>
      <c r="O16" s="61">
        <f>+dataอยุธยา!S184</f>
        <v>54.222000000000001</v>
      </c>
      <c r="P16" s="61">
        <f>+dataอยุธยา!S185</f>
        <v>48.8718</v>
      </c>
      <c r="Q16" s="61">
        <f>+dataอยุธยา!S186</f>
        <v>62.191400000000002</v>
      </c>
      <c r="R16" s="61">
        <f>+dataอยุธยา!S187</f>
        <v>29.626899999999999</v>
      </c>
      <c r="S16" s="61">
        <f>+dataอยุธยา!S188</f>
        <v>17.252600000000001</v>
      </c>
      <c r="T16" s="61">
        <f>+dataอยุธยา!S189</f>
        <v>51.771700000000003</v>
      </c>
      <c r="U16" s="66">
        <f t="shared" si="1"/>
        <v>713.04300000000001</v>
      </c>
      <c r="V16" s="66">
        <f t="shared" si="3"/>
        <v>70.322062527238302</v>
      </c>
      <c r="Y16" s="102">
        <f t="shared" si="2"/>
        <v>614.39179999999999</v>
      </c>
      <c r="Z16" s="115">
        <f t="shared" si="4"/>
        <v>60.592837424702978</v>
      </c>
    </row>
    <row r="17" spans="2:26" x14ac:dyDescent="0.35">
      <c r="B17" s="161" t="s">
        <v>45</v>
      </c>
      <c r="C17" s="172">
        <f>+dataอยุธยา!F207</f>
        <v>3616</v>
      </c>
      <c r="D17" s="173">
        <f t="shared" si="0"/>
        <v>2215.4349999999999</v>
      </c>
      <c r="E17" s="173">
        <v>546.78890000000001</v>
      </c>
      <c r="F17" s="173">
        <v>580.60680000000002</v>
      </c>
      <c r="G17" s="173">
        <v>539.55840000000001</v>
      </c>
      <c r="H17" s="174">
        <v>548.48090000000002</v>
      </c>
      <c r="I17" s="165">
        <f>+dataอยุธยา!S195</f>
        <v>155.18199999999999</v>
      </c>
      <c r="J17" s="181">
        <f>+dataอยุธยา!S196</f>
        <v>165.92009999999999</v>
      </c>
      <c r="K17" s="61">
        <f>+dataอยุธยา!S197</f>
        <v>176.56530000000001</v>
      </c>
      <c r="L17" s="61">
        <f>+dataอยุธยา!S198</f>
        <v>154.73679999999999</v>
      </c>
      <c r="M17" s="61">
        <f>+dataอยุธยา!S199</f>
        <v>147.70830000000001</v>
      </c>
      <c r="N17" s="61">
        <f>+dataอยุธยา!S200</f>
        <v>140.7627</v>
      </c>
      <c r="O17" s="61">
        <f>+dataอยุธยา!S201</f>
        <v>138.9641</v>
      </c>
      <c r="P17" s="61">
        <f>+dataอยุธยา!S202</f>
        <v>139.62110000000001</v>
      </c>
      <c r="Q17" s="61">
        <f>+dataอยุธยา!S203</f>
        <v>128.25110000000001</v>
      </c>
      <c r="R17" s="61">
        <f>+dataอยุธยา!S204</f>
        <v>126.8948</v>
      </c>
      <c r="S17" s="61">
        <f>+dataอยุธยา!S205</f>
        <v>148.07060000000001</v>
      </c>
      <c r="T17" s="61">
        <f>+dataอยุธยา!S206</f>
        <v>137.96639999999999</v>
      </c>
      <c r="U17" s="66">
        <f t="shared" si="1"/>
        <v>1760.6433</v>
      </c>
      <c r="V17" s="66">
        <f t="shared" si="3"/>
        <v>79.471674862950167</v>
      </c>
      <c r="Y17" s="102">
        <f t="shared" si="2"/>
        <v>1347.7114999999999</v>
      </c>
      <c r="Z17" s="115">
        <f t="shared" si="4"/>
        <v>60.832816128660959</v>
      </c>
    </row>
    <row r="18" spans="2:26" x14ac:dyDescent="0.35">
      <c r="B18" s="161" t="s">
        <v>46</v>
      </c>
      <c r="C18" s="175">
        <f>+dataอยุธยา!F224</f>
        <v>473</v>
      </c>
      <c r="D18" s="173">
        <f t="shared" si="0"/>
        <v>311.51010000000002</v>
      </c>
      <c r="E18" s="173">
        <v>72.764800000000008</v>
      </c>
      <c r="F18" s="173">
        <v>80.927899999999994</v>
      </c>
      <c r="G18" s="173">
        <v>78.959400000000002</v>
      </c>
      <c r="H18" s="174">
        <v>78.858000000000004</v>
      </c>
      <c r="I18" s="165">
        <f>+dataอยุธยา!S212</f>
        <v>26.880099999999999</v>
      </c>
      <c r="J18" s="181">
        <f>+dataอยุธยา!S213</f>
        <v>26.838000000000001</v>
      </c>
      <c r="K18" s="61">
        <f>+dataอยุธยา!S214</f>
        <v>34.5824</v>
      </c>
      <c r="L18" s="61">
        <f>+dataอยุธยา!S215</f>
        <v>35.615000000000002</v>
      </c>
      <c r="M18" s="61">
        <f>+dataอยุธยา!S216</f>
        <v>31.787800000000001</v>
      </c>
      <c r="N18" s="61">
        <f>+dataอยุธยา!S217</f>
        <v>31.475000000000001</v>
      </c>
      <c r="O18" s="61">
        <f>+dataอยุธยา!S218</f>
        <v>27.763400000000001</v>
      </c>
      <c r="P18" s="61">
        <f>+dataอยุธยา!S219</f>
        <v>34.420499999999997</v>
      </c>
      <c r="Q18" s="61">
        <f>+dataอยุธยา!S220</f>
        <v>27.446899999999999</v>
      </c>
      <c r="R18" s="61">
        <f>+dataอยุธยา!S221</f>
        <v>30.547499999999999</v>
      </c>
      <c r="S18" s="61">
        <f>+dataอยุธยา!S222</f>
        <v>38.662399999999998</v>
      </c>
      <c r="T18" s="61">
        <f>+dataอยุธยา!S223</f>
        <v>35.912500000000001</v>
      </c>
      <c r="U18" s="66">
        <f t="shared" si="1"/>
        <v>381.93150000000003</v>
      </c>
      <c r="V18" s="66">
        <f t="shared" si="3"/>
        <v>122.6064580249565</v>
      </c>
      <c r="Y18" s="102">
        <f t="shared" si="2"/>
        <v>276.8091</v>
      </c>
      <c r="Z18" s="115">
        <f t="shared" si="4"/>
        <v>88.860393290618816</v>
      </c>
    </row>
    <row r="19" spans="2:26" x14ac:dyDescent="0.35">
      <c r="B19" s="161" t="s">
        <v>47</v>
      </c>
      <c r="C19" s="172">
        <f>+dataอยุธยา!F241</f>
        <v>2143</v>
      </c>
      <c r="D19" s="173">
        <f t="shared" si="0"/>
        <v>1559.3531</v>
      </c>
      <c r="E19" s="173">
        <v>370.14969999999994</v>
      </c>
      <c r="F19" s="173">
        <v>363.3836</v>
      </c>
      <c r="G19" s="173">
        <v>369.87800000000004</v>
      </c>
      <c r="H19" s="174">
        <v>455.94180000000006</v>
      </c>
      <c r="I19" s="165">
        <f>+dataอยุธยา!S229</f>
        <v>112.1956</v>
      </c>
      <c r="J19" s="61">
        <f>+dataอยุธยา!S230</f>
        <v>108.127</v>
      </c>
      <c r="K19" s="61">
        <f>+dataอยุธยา!S231</f>
        <v>116.0125</v>
      </c>
      <c r="L19" s="61">
        <f>+dataอยุธยา!S232</f>
        <v>120.762</v>
      </c>
      <c r="M19" s="61">
        <f>+dataอยุธยา!S233</f>
        <v>115.1648</v>
      </c>
      <c r="N19" s="61">
        <f>+dataอยุธยา!S234</f>
        <v>103.5322</v>
      </c>
      <c r="O19" s="61">
        <f>+dataอยุธยา!S235</f>
        <v>120.3831</v>
      </c>
      <c r="P19" s="61">
        <f>+dataอยุธยา!S236</f>
        <v>111.3155</v>
      </c>
      <c r="Q19" s="61">
        <f>+dataอยุธยา!S237</f>
        <v>100.9633</v>
      </c>
      <c r="R19" s="61">
        <f>+dataอยุธยา!S238</f>
        <v>86.641800000000003</v>
      </c>
      <c r="S19" s="61">
        <f>+dataอยุธยา!S239</f>
        <v>100.5643</v>
      </c>
      <c r="T19" s="61">
        <f>+dataอยุธยา!S240</f>
        <v>145.52600000000001</v>
      </c>
      <c r="U19" s="66">
        <f t="shared" si="1"/>
        <v>1341.1881000000001</v>
      </c>
      <c r="V19" s="66">
        <f t="shared" si="3"/>
        <v>86.009262430683592</v>
      </c>
      <c r="Y19" s="102">
        <f t="shared" si="2"/>
        <v>1008.456</v>
      </c>
      <c r="Z19" s="115">
        <f t="shared" si="4"/>
        <v>64.67143330141198</v>
      </c>
    </row>
    <row r="20" spans="2:26" x14ac:dyDescent="0.35">
      <c r="B20" s="161" t="s">
        <v>48</v>
      </c>
      <c r="C20" s="175">
        <f>+dataอยุธยา!F258</f>
        <v>979</v>
      </c>
      <c r="D20" s="173">
        <f t="shared" si="0"/>
        <v>828.94229999999993</v>
      </c>
      <c r="E20" s="173">
        <v>244.6566</v>
      </c>
      <c r="F20" s="173">
        <v>221.22989999999999</v>
      </c>
      <c r="G20" s="173">
        <v>177.7963</v>
      </c>
      <c r="H20" s="174">
        <v>185.2595</v>
      </c>
      <c r="I20" s="165">
        <f>+dataอยุธยา!S246</f>
        <v>56.620199999999997</v>
      </c>
      <c r="J20" s="61">
        <f>+dataอยุธยา!S247</f>
        <v>42.21</v>
      </c>
      <c r="K20" s="61">
        <f>+dataอยุธยา!S248</f>
        <v>57.780900000000003</v>
      </c>
      <c r="L20" s="61">
        <f>+dataอยุธยา!S249</f>
        <v>50.171199999999999</v>
      </c>
      <c r="M20" s="61">
        <f>+dataอยุธยา!S250</f>
        <v>32.823300000000003</v>
      </c>
      <c r="N20" s="61">
        <f>+dataอยุธยา!S251</f>
        <v>64.3001</v>
      </c>
      <c r="O20" s="61">
        <f>+dataอยุธยา!S252</f>
        <v>68.91</v>
      </c>
      <c r="P20" s="61">
        <f>+dataอยุธยา!S253</f>
        <v>51.520499999999998</v>
      </c>
      <c r="Q20" s="61">
        <f>+dataอยุธยา!S254</f>
        <v>37.713799999999999</v>
      </c>
      <c r="R20" s="61">
        <f>+dataอยุธยา!S255</f>
        <v>42.330199999999998</v>
      </c>
      <c r="S20" s="61">
        <f>+dataอยุธยา!S256</f>
        <v>45.3949</v>
      </c>
      <c r="T20" s="61">
        <f>+dataอยุธยา!S257</f>
        <v>51.844200000000001</v>
      </c>
      <c r="U20" s="66">
        <f t="shared" si="1"/>
        <v>601.61929999999995</v>
      </c>
      <c r="V20" s="66">
        <f t="shared" si="3"/>
        <v>72.576740262862685</v>
      </c>
      <c r="Y20" s="102">
        <f t="shared" si="2"/>
        <v>462.04999999999995</v>
      </c>
      <c r="Z20" s="115">
        <f t="shared" si="4"/>
        <v>55.739705887852502</v>
      </c>
    </row>
    <row r="21" spans="2:26" x14ac:dyDescent="0.35">
      <c r="B21" s="161" t="s">
        <v>49</v>
      </c>
      <c r="C21" s="175">
        <f>+dataอยุธยา!F275</f>
        <v>844</v>
      </c>
      <c r="D21" s="173">
        <f t="shared" si="0"/>
        <v>614.17219999999998</v>
      </c>
      <c r="E21" s="173">
        <v>181.62599999999998</v>
      </c>
      <c r="F21" s="173">
        <v>168.6669</v>
      </c>
      <c r="G21" s="173">
        <v>127.9648</v>
      </c>
      <c r="H21" s="174">
        <v>135.9145</v>
      </c>
      <c r="I21" s="165">
        <f>+dataอยุธยา!S263</f>
        <v>60.136800000000001</v>
      </c>
      <c r="J21" s="61">
        <f>+dataอยุธยา!S264</f>
        <v>41.727600000000002</v>
      </c>
      <c r="K21" s="61">
        <f>+dataอยุธยา!S265</f>
        <v>48.104599999999998</v>
      </c>
      <c r="L21" s="61">
        <f>+dataอยุธยา!S266</f>
        <v>50.225299999999997</v>
      </c>
      <c r="M21" s="61">
        <f>+dataอยุธยา!S267</f>
        <v>35.129899999999999</v>
      </c>
      <c r="N21" s="61">
        <f>+dataอยุธยา!S268</f>
        <v>59.070099999999996</v>
      </c>
      <c r="O21" s="61">
        <f>+dataอยุธยา!S269</f>
        <v>47.128399999999999</v>
      </c>
      <c r="P21" s="61">
        <f>+dataอยุธยา!S270</f>
        <v>36.028100000000002</v>
      </c>
      <c r="Q21" s="61">
        <f>+dataอยุธยา!S271</f>
        <v>37.932600000000001</v>
      </c>
      <c r="R21" s="61">
        <f>+dataอยุธยา!S272</f>
        <v>28.520900000000001</v>
      </c>
      <c r="S21" s="61">
        <f>+dataอยุธยา!S273</f>
        <v>24.784400000000002</v>
      </c>
      <c r="T21" s="61">
        <f>+dataอยุธยา!S274</f>
        <v>35.644300000000001</v>
      </c>
      <c r="U21" s="66">
        <f t="shared" si="1"/>
        <v>504.43299999999994</v>
      </c>
      <c r="V21" s="66">
        <f t="shared" si="3"/>
        <v>82.132177262337819</v>
      </c>
      <c r="Y21" s="102">
        <f t="shared" si="2"/>
        <v>415.48339999999996</v>
      </c>
      <c r="Z21" s="115">
        <f t="shared" si="4"/>
        <v>67.649333525678955</v>
      </c>
    </row>
    <row r="22" spans="2:26" ht="23.25" thickBot="1" x14ac:dyDescent="0.4">
      <c r="B22" s="155" t="s">
        <v>20</v>
      </c>
      <c r="C22" s="176">
        <f>SUM(C6:C21)</f>
        <v>64544</v>
      </c>
      <c r="D22" s="177">
        <f>SUM(D6:D21)</f>
        <v>70419.191499999986</v>
      </c>
      <c r="E22" s="177">
        <f>SUM(E6:E21)</f>
        <v>16954.749499999998</v>
      </c>
      <c r="F22" s="177">
        <f t="shared" ref="F22:H22" si="5">SUM(F6:F21)</f>
        <v>17383.656699999996</v>
      </c>
      <c r="G22" s="177">
        <f t="shared" si="5"/>
        <v>17555.663300000004</v>
      </c>
      <c r="H22" s="178">
        <f t="shared" si="5"/>
        <v>18525.122000000003</v>
      </c>
      <c r="I22" s="166">
        <f t="shared" ref="I22:N22" si="6">SUM(I6:I21)</f>
        <v>6223.5191000000004</v>
      </c>
      <c r="J22" s="78">
        <f t="shared" si="6"/>
        <v>5829.5045</v>
      </c>
      <c r="K22" s="77">
        <f t="shared" si="6"/>
        <v>5832.4589999999989</v>
      </c>
      <c r="L22" s="77">
        <f t="shared" si="6"/>
        <v>6026.6277999999975</v>
      </c>
      <c r="M22" s="77">
        <f t="shared" si="6"/>
        <v>5625.2575999999999</v>
      </c>
      <c r="N22" s="77">
        <f t="shared" si="6"/>
        <v>6096.9994000000006</v>
      </c>
      <c r="O22" s="77">
        <f t="shared" ref="O22:T22" si="7">SUM(O6:O21)</f>
        <v>5784.2863000000007</v>
      </c>
      <c r="P22" s="77">
        <f t="shared" si="7"/>
        <v>5973.9022000000004</v>
      </c>
      <c r="Q22" s="77">
        <f t="shared" si="7"/>
        <v>5479.9847</v>
      </c>
      <c r="R22" s="77">
        <f t="shared" si="7"/>
        <v>5845.9333000000015</v>
      </c>
      <c r="S22" s="77">
        <f t="shared" si="7"/>
        <v>5895.0602999999992</v>
      </c>
      <c r="T22" s="77">
        <f t="shared" si="7"/>
        <v>6120.7802000000011</v>
      </c>
      <c r="U22" s="66">
        <f>SUM(I22:T22)</f>
        <v>70734.314400000003</v>
      </c>
      <c r="V22" s="66">
        <f>+U22*100/D22</f>
        <v>100.44749576541221</v>
      </c>
      <c r="Y22" s="102">
        <f t="shared" si="2"/>
        <v>52872.540600000008</v>
      </c>
      <c r="Z22" s="115">
        <f t="shared" si="4"/>
        <v>75.082572625106067</v>
      </c>
    </row>
    <row r="23" spans="2:26" x14ac:dyDescent="0.35">
      <c r="D23" s="54">
        <f>+D22-จ59!D17</f>
        <v>6756.05799999999</v>
      </c>
      <c r="I23" s="54">
        <f>+I22-จ60!D5</f>
        <v>291.43560000000161</v>
      </c>
      <c r="J23" s="54">
        <f>+J22-จ60!D6</f>
        <v>167.1896999999999</v>
      </c>
      <c r="K23" s="54">
        <f>+K22-จ60!D7</f>
        <v>265.86779999999817</v>
      </c>
      <c r="L23" s="54">
        <f>+L22-จ60!D8</f>
        <v>652.13649999999598</v>
      </c>
      <c r="M23" s="54">
        <f>+M22-จ60!D9</f>
        <v>515.12309999999979</v>
      </c>
      <c r="N23" s="54"/>
      <c r="O23" s="54"/>
      <c r="P23" s="54"/>
      <c r="Q23" s="54"/>
      <c r="R23" s="54"/>
      <c r="S23" s="54"/>
      <c r="T23" s="54"/>
      <c r="U23" s="54"/>
    </row>
    <row r="24" spans="2:26" x14ac:dyDescent="0.35">
      <c r="B24" s="63" t="e">
        <f>+นำเสนอกวป!#REF!</f>
        <v>#REF!</v>
      </c>
    </row>
    <row r="25" spans="2:26" x14ac:dyDescent="0.35">
      <c r="D25" s="54"/>
      <c r="U25" s="54"/>
    </row>
    <row r="26" spans="2:26" ht="46.5" customHeight="1" x14ac:dyDescent="0.35">
      <c r="B26" s="210" t="s">
        <v>34</v>
      </c>
      <c r="C26" s="212" t="s">
        <v>310</v>
      </c>
      <c r="D26" s="213"/>
      <c r="E26" s="214" t="s">
        <v>318</v>
      </c>
      <c r="F26" s="215"/>
      <c r="G26" s="215"/>
      <c r="H26" s="216"/>
    </row>
    <row r="27" spans="2:26" ht="69.75" x14ac:dyDescent="0.35">
      <c r="B27" s="211"/>
      <c r="C27" s="117" t="s">
        <v>62</v>
      </c>
      <c r="D27" s="118" t="s">
        <v>291</v>
      </c>
      <c r="E27" s="123" t="s">
        <v>314</v>
      </c>
      <c r="F27" s="124" t="s">
        <v>315</v>
      </c>
      <c r="G27" s="124" t="s">
        <v>316</v>
      </c>
      <c r="H27" s="124" t="s">
        <v>317</v>
      </c>
    </row>
    <row r="28" spans="2:26" ht="23.25" x14ac:dyDescent="0.35">
      <c r="B28" s="119" t="s">
        <v>35</v>
      </c>
      <c r="C28" s="120">
        <f>+C6</f>
        <v>26710</v>
      </c>
      <c r="D28" s="121">
        <f>+D6</f>
        <v>39807.825399999994</v>
      </c>
      <c r="E28" s="127">
        <f>+Y6</f>
        <v>31571.284</v>
      </c>
      <c r="F28" s="125">
        <f>+Z6</f>
        <v>79.309240539424195</v>
      </c>
      <c r="G28" s="126">
        <f>+U6</f>
        <v>42200.776100000003</v>
      </c>
      <c r="H28" s="66">
        <f>+V6</f>
        <v>106.01125702284659</v>
      </c>
    </row>
    <row r="29" spans="2:26" ht="23.25" x14ac:dyDescent="0.35">
      <c r="B29" s="119" t="s">
        <v>36</v>
      </c>
      <c r="C29" s="120">
        <f t="shared" ref="C29:D29" si="8">+C7</f>
        <v>9238</v>
      </c>
      <c r="D29" s="121">
        <f t="shared" si="8"/>
        <v>11796.3719</v>
      </c>
      <c r="E29" s="127">
        <f t="shared" ref="E29:E44" si="9">+Y7</f>
        <v>8003.2116999999998</v>
      </c>
      <c r="F29" s="125">
        <f t="shared" ref="F29:F44" si="10">+Z7</f>
        <v>67.844687907813409</v>
      </c>
      <c r="G29" s="126">
        <f t="shared" ref="G29:G44" si="11">+U7</f>
        <v>10938.440300000002</v>
      </c>
      <c r="H29" s="66">
        <f t="shared" ref="H29:H42" si="12">+V7</f>
        <v>92.727157067674369</v>
      </c>
    </row>
    <row r="30" spans="2:26" ht="23.25" x14ac:dyDescent="0.35">
      <c r="B30" s="119" t="s">
        <v>37</v>
      </c>
      <c r="C30" s="120">
        <f t="shared" ref="C30:D30" si="13">+C8</f>
        <v>2385</v>
      </c>
      <c r="D30" s="121">
        <f t="shared" si="13"/>
        <v>1463.4976999999999</v>
      </c>
      <c r="E30" s="127">
        <f t="shared" si="9"/>
        <v>1135.9239</v>
      </c>
      <c r="F30" s="125">
        <f t="shared" si="10"/>
        <v>77.617060826265742</v>
      </c>
      <c r="G30" s="126">
        <f t="shared" si="11"/>
        <v>1553.1135999999999</v>
      </c>
      <c r="H30" s="66">
        <f t="shared" si="12"/>
        <v>106.1234055919596</v>
      </c>
    </row>
    <row r="31" spans="2:26" ht="23.25" x14ac:dyDescent="0.35">
      <c r="B31" s="119" t="s">
        <v>50</v>
      </c>
      <c r="C31" s="120">
        <f t="shared" ref="C31:D31" si="14">+C9</f>
        <v>2002</v>
      </c>
      <c r="D31" s="121">
        <f t="shared" si="14"/>
        <v>1418.8297</v>
      </c>
      <c r="E31" s="127">
        <f t="shared" si="9"/>
        <v>929.11599999999999</v>
      </c>
      <c r="F31" s="125">
        <f t="shared" si="10"/>
        <v>65.484673742028377</v>
      </c>
      <c r="G31" s="126">
        <f t="shared" si="11"/>
        <v>1234.0633000000003</v>
      </c>
      <c r="H31" s="66">
        <f t="shared" si="12"/>
        <v>86.977549173096691</v>
      </c>
    </row>
    <row r="32" spans="2:26" ht="23.25" x14ac:dyDescent="0.35">
      <c r="B32" s="119" t="s">
        <v>38</v>
      </c>
      <c r="C32" s="120">
        <f t="shared" ref="C32:D32" si="15">+C10</f>
        <v>2127</v>
      </c>
      <c r="D32" s="121">
        <f t="shared" si="15"/>
        <v>1326.9559000000002</v>
      </c>
      <c r="E32" s="127">
        <f t="shared" si="9"/>
        <v>925.54419999999993</v>
      </c>
      <c r="F32" s="125">
        <f t="shared" si="10"/>
        <v>69.749431763331387</v>
      </c>
      <c r="G32" s="126">
        <f t="shared" si="11"/>
        <v>1191.9339999999997</v>
      </c>
      <c r="H32" s="66">
        <f t="shared" si="12"/>
        <v>89.824688220610767</v>
      </c>
    </row>
    <row r="33" spans="2:8" ht="23.25" x14ac:dyDescent="0.35">
      <c r="B33" s="119" t="s">
        <v>39</v>
      </c>
      <c r="C33" s="120">
        <f t="shared" ref="C33:D33" si="16">+C11</f>
        <v>1266</v>
      </c>
      <c r="D33" s="121">
        <f t="shared" si="16"/>
        <v>748.95349999999996</v>
      </c>
      <c r="E33" s="127">
        <f t="shared" si="9"/>
        <v>539.33300000000008</v>
      </c>
      <c r="F33" s="125">
        <f t="shared" si="10"/>
        <v>72.011546778271295</v>
      </c>
      <c r="G33" s="126">
        <f t="shared" si="11"/>
        <v>717.72990000000004</v>
      </c>
      <c r="H33" s="66">
        <f t="shared" si="12"/>
        <v>95.831036239232489</v>
      </c>
    </row>
    <row r="34" spans="2:8" ht="23.25" x14ac:dyDescent="0.35">
      <c r="B34" s="119" t="s">
        <v>40</v>
      </c>
      <c r="C34" s="120">
        <f t="shared" ref="C34:D34" si="17">+C12</f>
        <v>4704</v>
      </c>
      <c r="D34" s="121">
        <f t="shared" si="17"/>
        <v>2884.7750000000001</v>
      </c>
      <c r="E34" s="127">
        <f t="shared" si="9"/>
        <v>2448.4848999999995</v>
      </c>
      <c r="F34" s="125">
        <f t="shared" si="10"/>
        <v>84.876113388392483</v>
      </c>
      <c r="G34" s="126">
        <f t="shared" si="11"/>
        <v>3360.9972999999991</v>
      </c>
      <c r="H34" s="66">
        <f t="shared" si="12"/>
        <v>116.50812628367893</v>
      </c>
    </row>
    <row r="35" spans="2:8" ht="23.25" x14ac:dyDescent="0.35">
      <c r="B35" s="119" t="s">
        <v>41</v>
      </c>
      <c r="C35" s="120">
        <f t="shared" ref="C35:D35" si="18">+C13</f>
        <v>2221</v>
      </c>
      <c r="D35" s="121">
        <f t="shared" si="18"/>
        <v>1327.1222</v>
      </c>
      <c r="E35" s="127">
        <f t="shared" si="9"/>
        <v>1094.6435999999999</v>
      </c>
      <c r="F35" s="125">
        <f t="shared" si="10"/>
        <v>82.482502364891474</v>
      </c>
      <c r="G35" s="126">
        <f t="shared" si="11"/>
        <v>1467.8898999999999</v>
      </c>
      <c r="H35" s="66">
        <f t="shared" si="12"/>
        <v>110.6069885651826</v>
      </c>
    </row>
    <row r="36" spans="2:8" ht="23.25" x14ac:dyDescent="0.35">
      <c r="B36" s="119" t="s">
        <v>42</v>
      </c>
      <c r="C36" s="120">
        <f t="shared" ref="C36:D36" si="19">+C14</f>
        <v>1973</v>
      </c>
      <c r="D36" s="121">
        <f t="shared" si="19"/>
        <v>1464.8271999999997</v>
      </c>
      <c r="E36" s="127">
        <f t="shared" si="9"/>
        <v>995.75810000000001</v>
      </c>
      <c r="F36" s="125">
        <f t="shared" si="10"/>
        <v>67.977854316195121</v>
      </c>
      <c r="G36" s="126">
        <f t="shared" si="11"/>
        <v>1283.0742</v>
      </c>
      <c r="H36" s="66">
        <f t="shared" si="12"/>
        <v>87.592188348222933</v>
      </c>
    </row>
    <row r="37" spans="2:8" ht="23.25" x14ac:dyDescent="0.35">
      <c r="B37" s="119" t="s">
        <v>43</v>
      </c>
      <c r="C37" s="120">
        <f t="shared" ref="C37:D37" si="20">+C15</f>
        <v>2202</v>
      </c>
      <c r="D37" s="121">
        <f t="shared" si="20"/>
        <v>1636.6525999999999</v>
      </c>
      <c r="E37" s="127">
        <f t="shared" si="9"/>
        <v>1104.3393999999998</v>
      </c>
      <c r="F37" s="125">
        <f t="shared" si="10"/>
        <v>67.475492355555474</v>
      </c>
      <c r="G37" s="126">
        <f t="shared" si="11"/>
        <v>1483.4375999999997</v>
      </c>
      <c r="H37" s="66">
        <f t="shared" si="12"/>
        <v>90.638514245478845</v>
      </c>
    </row>
    <row r="38" spans="2:8" ht="23.25" x14ac:dyDescent="0.35">
      <c r="B38" s="119" t="s">
        <v>44</v>
      </c>
      <c r="C38" s="120">
        <f t="shared" ref="C38:D38" si="21">+C16</f>
        <v>1661</v>
      </c>
      <c r="D38" s="121">
        <f t="shared" si="21"/>
        <v>1013.9676999999999</v>
      </c>
      <c r="E38" s="127">
        <f t="shared" si="9"/>
        <v>614.39179999999999</v>
      </c>
      <c r="F38" s="125">
        <f t="shared" si="10"/>
        <v>60.592837424702978</v>
      </c>
      <c r="G38" s="126">
        <f t="shared" si="11"/>
        <v>713.04300000000001</v>
      </c>
      <c r="H38" s="66">
        <f t="shared" si="12"/>
        <v>70.322062527238302</v>
      </c>
    </row>
    <row r="39" spans="2:8" ht="23.25" x14ac:dyDescent="0.35">
      <c r="B39" s="119" t="s">
        <v>45</v>
      </c>
      <c r="C39" s="120">
        <f t="shared" ref="C39:D39" si="22">+C17</f>
        <v>3616</v>
      </c>
      <c r="D39" s="121">
        <f t="shared" si="22"/>
        <v>2215.4349999999999</v>
      </c>
      <c r="E39" s="127">
        <f t="shared" si="9"/>
        <v>1347.7114999999999</v>
      </c>
      <c r="F39" s="125">
        <f t="shared" si="10"/>
        <v>60.832816128660959</v>
      </c>
      <c r="G39" s="126">
        <f t="shared" si="11"/>
        <v>1760.6433</v>
      </c>
      <c r="H39" s="66">
        <f t="shared" si="12"/>
        <v>79.471674862950167</v>
      </c>
    </row>
    <row r="40" spans="2:8" ht="23.25" x14ac:dyDescent="0.35">
      <c r="B40" s="119" t="s">
        <v>46</v>
      </c>
      <c r="C40" s="120">
        <f t="shared" ref="C40:D40" si="23">+C18</f>
        <v>473</v>
      </c>
      <c r="D40" s="121">
        <f t="shared" si="23"/>
        <v>311.51010000000002</v>
      </c>
      <c r="E40" s="127">
        <f t="shared" si="9"/>
        <v>276.8091</v>
      </c>
      <c r="F40" s="125">
        <f t="shared" si="10"/>
        <v>88.860393290618816</v>
      </c>
      <c r="G40" s="126">
        <f t="shared" si="11"/>
        <v>381.93150000000003</v>
      </c>
      <c r="H40" s="66">
        <f t="shared" si="12"/>
        <v>122.6064580249565</v>
      </c>
    </row>
    <row r="41" spans="2:8" ht="23.25" x14ac:dyDescent="0.35">
      <c r="B41" s="119" t="s">
        <v>47</v>
      </c>
      <c r="C41" s="120">
        <f t="shared" ref="C41:D41" si="24">+C19</f>
        <v>2143</v>
      </c>
      <c r="D41" s="121">
        <f t="shared" si="24"/>
        <v>1559.3531</v>
      </c>
      <c r="E41" s="127">
        <f t="shared" si="9"/>
        <v>1008.456</v>
      </c>
      <c r="F41" s="125">
        <f t="shared" si="10"/>
        <v>64.67143330141198</v>
      </c>
      <c r="G41" s="126">
        <f t="shared" si="11"/>
        <v>1341.1881000000001</v>
      </c>
      <c r="H41" s="66">
        <f t="shared" si="12"/>
        <v>86.009262430683592</v>
      </c>
    </row>
    <row r="42" spans="2:8" ht="23.25" x14ac:dyDescent="0.35">
      <c r="B42" s="119" t="s">
        <v>48</v>
      </c>
      <c r="C42" s="120">
        <f t="shared" ref="C42:D42" si="25">+C20</f>
        <v>979</v>
      </c>
      <c r="D42" s="121">
        <f t="shared" si="25"/>
        <v>828.94229999999993</v>
      </c>
      <c r="E42" s="127">
        <f t="shared" si="9"/>
        <v>462.04999999999995</v>
      </c>
      <c r="F42" s="125">
        <f t="shared" si="10"/>
        <v>55.739705887852502</v>
      </c>
      <c r="G42" s="126">
        <f t="shared" si="11"/>
        <v>601.61929999999995</v>
      </c>
      <c r="H42" s="66">
        <f t="shared" si="12"/>
        <v>72.576740262862685</v>
      </c>
    </row>
    <row r="43" spans="2:8" ht="23.25" x14ac:dyDescent="0.35">
      <c r="B43" s="119" t="s">
        <v>49</v>
      </c>
      <c r="C43" s="120">
        <f t="shared" ref="C43:D44" si="26">+C21</f>
        <v>844</v>
      </c>
      <c r="D43" s="121">
        <f t="shared" si="26"/>
        <v>614.17219999999998</v>
      </c>
      <c r="E43" s="127">
        <f t="shared" si="9"/>
        <v>415.48339999999996</v>
      </c>
      <c r="F43" s="125">
        <f t="shared" si="10"/>
        <v>67.649333525678955</v>
      </c>
      <c r="G43" s="126">
        <f t="shared" si="11"/>
        <v>504.43299999999994</v>
      </c>
      <c r="H43" s="66">
        <f>+V21</f>
        <v>82.132177262337819</v>
      </c>
    </row>
    <row r="44" spans="2:8" ht="23.25" x14ac:dyDescent="0.35">
      <c r="B44" s="122" t="s">
        <v>20</v>
      </c>
      <c r="C44" s="182">
        <f t="shared" si="26"/>
        <v>64544</v>
      </c>
      <c r="D44" s="183">
        <f t="shared" si="26"/>
        <v>70419.191499999986</v>
      </c>
      <c r="E44" s="127">
        <f t="shared" si="9"/>
        <v>52872.540600000008</v>
      </c>
      <c r="F44" s="125">
        <f t="shared" si="10"/>
        <v>75.082572625106067</v>
      </c>
      <c r="G44" s="126">
        <f t="shared" si="11"/>
        <v>70734.314400000003</v>
      </c>
      <c r="H44" s="66">
        <f>+V22</f>
        <v>100.44749576541221</v>
      </c>
    </row>
  </sheetData>
  <mergeCells count="9">
    <mergeCell ref="B26:B27"/>
    <mergeCell ref="C26:D26"/>
    <mergeCell ref="E26:H26"/>
    <mergeCell ref="AB4:AB5"/>
    <mergeCell ref="I3:V3"/>
    <mergeCell ref="B3:B4"/>
    <mergeCell ref="D4:H4"/>
    <mergeCell ref="C3:H3"/>
    <mergeCell ref="AA4:AA5"/>
  </mergeCells>
  <conditionalFormatting sqref="Z6:Z22">
    <cfRule type="cellIs" dxfId="2" priority="1" operator="lessThan">
      <formula>75</formula>
    </cfRule>
    <cfRule type="cellIs" dxfId="1" priority="4" operator="lessThan">
      <formula>58.33</formula>
    </cfRule>
  </conditionalFormatting>
  <conditionalFormatting sqref="V6:V22">
    <cfRule type="cellIs" dxfId="0" priority="2" operator="lessThan">
      <formula>83.33</formula>
    </cfRule>
    <cfRule type="colorScale" priority="3">
      <colorScale>
        <cfvo type="min"/>
        <cfvo type="max"/>
        <color rgb="FFFF7128"/>
        <color rgb="FFFFEF9C"/>
      </colorScale>
    </cfRule>
  </conditionalFormatting>
  <pageMargins left="0.15748031496062992" right="0.23622047244094491" top="0.74803149606299213" bottom="0.74803149606299213" header="0.31496062992125984" footer="0.31496062992125984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tabSelected="1" workbookViewId="0">
      <selection activeCell="G11" sqref="G11"/>
    </sheetView>
  </sheetViews>
  <sheetFormatPr defaultRowHeight="22.5" x14ac:dyDescent="0.35"/>
  <cols>
    <col min="2" max="4" width="12.875" bestFit="1" customWidth="1"/>
    <col min="5" max="7" width="11.625" customWidth="1"/>
    <col min="8" max="8" width="15.25" customWidth="1"/>
  </cols>
  <sheetData>
    <row r="1" spans="1:11" x14ac:dyDescent="0.35">
      <c r="A1" s="227" t="s">
        <v>60</v>
      </c>
      <c r="B1" s="227"/>
      <c r="C1" s="227"/>
      <c r="D1" s="227"/>
      <c r="E1" s="227"/>
      <c r="F1" s="142"/>
      <c r="G1" s="142"/>
      <c r="I1" s="52"/>
    </row>
    <row r="2" spans="1:11" x14ac:dyDescent="0.35">
      <c r="A2" s="55" t="s">
        <v>2</v>
      </c>
      <c r="B2" s="56" t="s">
        <v>54</v>
      </c>
      <c r="C2" s="56" t="s">
        <v>55</v>
      </c>
      <c r="D2" s="56" t="s">
        <v>56</v>
      </c>
      <c r="E2" s="56" t="s">
        <v>57</v>
      </c>
      <c r="F2" s="56" t="s">
        <v>292</v>
      </c>
      <c r="G2" s="56" t="s">
        <v>311</v>
      </c>
      <c r="H2" s="56" t="s">
        <v>61</v>
      </c>
      <c r="I2" s="52"/>
    </row>
    <row r="3" spans="1:11" x14ac:dyDescent="0.35">
      <c r="A3" s="57" t="s">
        <v>7</v>
      </c>
      <c r="B3" s="58">
        <f>+จังหวัด!B3</f>
        <v>5399.1488999999992</v>
      </c>
      <c r="C3" s="59">
        <f>+จังหวัด!C3</f>
        <v>5198.8750000000009</v>
      </c>
      <c r="D3" s="58">
        <f>+จังหวัด!D3</f>
        <v>5783.8057999999992</v>
      </c>
      <c r="E3" s="59">
        <f>+จังหวัด!E3</f>
        <v>5932.0834999999988</v>
      </c>
      <c r="F3" s="58">
        <f>+จังหวัด!F3</f>
        <v>5905.9032999999999</v>
      </c>
      <c r="G3" s="59">
        <f>+จ62!D5</f>
        <v>6223.5191000000004</v>
      </c>
      <c r="H3" s="116">
        <f>+G3*100/F3</f>
        <v>105.37793769837037</v>
      </c>
      <c r="I3" s="54"/>
      <c r="J3" s="54"/>
      <c r="K3" s="54">
        <f>+G3-วิเคราะห์รายงาน!I22</f>
        <v>0</v>
      </c>
    </row>
    <row r="4" spans="1:11" x14ac:dyDescent="0.35">
      <c r="A4" s="60" t="s">
        <v>8</v>
      </c>
      <c r="B4" s="58">
        <f>+จังหวัด!B4</f>
        <v>5367.3737000000019</v>
      </c>
      <c r="C4" s="59">
        <f>+จังหวัด!C4</f>
        <v>4942.2081999999991</v>
      </c>
      <c r="D4" s="58">
        <f>+จังหวัด!D4</f>
        <v>5557.9551000000001</v>
      </c>
      <c r="E4" s="136">
        <f>+จังหวัด!E4</f>
        <v>5662.3148000000001</v>
      </c>
      <c r="F4" s="58">
        <f>+จังหวัด!F4</f>
        <v>5804.3531000000003</v>
      </c>
      <c r="G4" s="59">
        <f>+จ62!D6</f>
        <v>5829.5045</v>
      </c>
      <c r="H4" s="116">
        <f t="shared" ref="H4:H15" si="0">+G4*100/F4</f>
        <v>100.43331960627962</v>
      </c>
      <c r="K4" s="185">
        <f>+G4-วิเคราะห์รายงาน!J22</f>
        <v>0</v>
      </c>
    </row>
    <row r="5" spans="1:11" x14ac:dyDescent="0.35">
      <c r="A5" s="57" t="s">
        <v>9</v>
      </c>
      <c r="B5" s="58">
        <f>+จังหวัด!B5</f>
        <v>5441.3059999999987</v>
      </c>
      <c r="C5" s="59">
        <f>+จังหวัด!C5</f>
        <v>5620.0485000000008</v>
      </c>
      <c r="D5" s="58">
        <f>+จังหวัด!D5</f>
        <v>5485.7005000000008</v>
      </c>
      <c r="E5" s="136">
        <f>+จังหวัด!E5</f>
        <v>5566.5912000000008</v>
      </c>
      <c r="F5" s="58">
        <f>+จังหวัด!F5</f>
        <v>5256.5660999999991</v>
      </c>
      <c r="G5" s="59">
        <f>+จ62!D7</f>
        <v>5832.4589999999989</v>
      </c>
      <c r="H5" s="116">
        <f t="shared" si="0"/>
        <v>110.95568645089425</v>
      </c>
      <c r="K5" s="54">
        <f>+G5-วิเคราะห์รายงาน!K22</f>
        <v>0</v>
      </c>
    </row>
    <row r="6" spans="1:11" x14ac:dyDescent="0.35">
      <c r="A6" s="60" t="s">
        <v>10</v>
      </c>
      <c r="B6" s="58">
        <f>+จังหวัด!B6</f>
        <v>5898.9222</v>
      </c>
      <c r="C6" s="59">
        <f>+จังหวัด!C6</f>
        <v>4589.8590999999997</v>
      </c>
      <c r="D6" s="58">
        <f>+จังหวัด!D6</f>
        <v>5088.7895999999992</v>
      </c>
      <c r="E6" s="136">
        <f>+จังหวัด!E6</f>
        <v>5374.4913000000015</v>
      </c>
      <c r="F6" s="58">
        <f>+จังหวัด!F6</f>
        <v>5710.195200000001</v>
      </c>
      <c r="G6" s="59">
        <f>+จ62!D8</f>
        <v>6026.6277999999975</v>
      </c>
      <c r="H6" s="116">
        <f t="shared" si="0"/>
        <v>105.5415373540995</v>
      </c>
      <c r="K6" s="54">
        <f>+G6-วิเคราะห์รายงาน!L22</f>
        <v>0</v>
      </c>
    </row>
    <row r="7" spans="1:11" x14ac:dyDescent="0.35">
      <c r="A7" s="57" t="s">
        <v>11</v>
      </c>
      <c r="B7" s="58">
        <f>+จังหวัด!B7</f>
        <v>5586.6936999999998</v>
      </c>
      <c r="C7" s="59">
        <f>+จังหวัด!C7</f>
        <v>5243.433399999999</v>
      </c>
      <c r="D7" s="58">
        <f>+จังหวัด!D7</f>
        <v>5095.1204000000007</v>
      </c>
      <c r="E7" s="136">
        <f>+จังหวัด!E7</f>
        <v>5110.1345000000001</v>
      </c>
      <c r="F7" s="58">
        <f>+จังหวัด!F7</f>
        <v>5681.6301999999996</v>
      </c>
      <c r="G7" s="59">
        <f>+จ62!D9</f>
        <v>5625.2575999999999</v>
      </c>
      <c r="H7" s="116">
        <f t="shared" si="0"/>
        <v>99.0078094135729</v>
      </c>
    </row>
    <row r="8" spans="1:11" x14ac:dyDescent="0.35">
      <c r="A8" s="60" t="s">
        <v>12</v>
      </c>
      <c r="B8" s="58">
        <f>+จังหวัด!B8</f>
        <v>5845.9207000000006</v>
      </c>
      <c r="C8" s="59">
        <f>+จังหวัด!C8</f>
        <v>5507.1495000000014</v>
      </c>
      <c r="D8" s="58">
        <f>+จังหวัด!D8</f>
        <v>5260.2709000000004</v>
      </c>
      <c r="E8" s="136">
        <f>+จังหวัด!E8</f>
        <v>5857.1905000000015</v>
      </c>
      <c r="F8" s="58">
        <f>+จังหวัด!F8</f>
        <v>5935.9040000000005</v>
      </c>
      <c r="G8" s="59">
        <f>+จ62!D10</f>
        <v>6096.9994000000006</v>
      </c>
      <c r="H8" s="116">
        <f t="shared" si="0"/>
        <v>102.71391518461215</v>
      </c>
    </row>
    <row r="9" spans="1:11" x14ac:dyDescent="0.35">
      <c r="A9" s="57" t="s">
        <v>13</v>
      </c>
      <c r="B9" s="58">
        <f>+จังหวัด!B9</f>
        <v>5184.2277000000013</v>
      </c>
      <c r="C9" s="59">
        <f>+จังหวัด!C9</f>
        <v>4724.3459000000003</v>
      </c>
      <c r="D9" s="58">
        <f>+จังหวัด!D9</f>
        <v>5173.1332999999995</v>
      </c>
      <c r="E9" s="136">
        <f>+จังหวัด!E9</f>
        <v>5193.526100000001</v>
      </c>
      <c r="F9" s="58">
        <f>+จังหวัด!F9</f>
        <v>5555.4254999999994</v>
      </c>
      <c r="G9" s="59">
        <f>+จ62!D11</f>
        <v>5784.2863000000007</v>
      </c>
      <c r="H9" s="116">
        <f t="shared" si="0"/>
        <v>104.11959083962159</v>
      </c>
    </row>
    <row r="10" spans="1:11" x14ac:dyDescent="0.35">
      <c r="A10" s="60" t="s">
        <v>14</v>
      </c>
      <c r="B10" s="58">
        <f>+จังหวัด!B10</f>
        <v>5168.0640000000012</v>
      </c>
      <c r="C10" s="59">
        <f>+จังหวัด!C10</f>
        <v>5201.5508999999984</v>
      </c>
      <c r="D10" s="58">
        <f>+จังหวัด!D10</f>
        <v>4814.5351000000001</v>
      </c>
      <c r="E10" s="136">
        <f>+จังหวัด!E10</f>
        <v>5354.9214000000011</v>
      </c>
      <c r="F10" s="58">
        <f>+จังหวัด!F10</f>
        <v>5916.1146999999992</v>
      </c>
      <c r="G10" s="59">
        <f>+จ62!D12</f>
        <v>5973.9022000000004</v>
      </c>
      <c r="H10" s="116">
        <f t="shared" si="0"/>
        <v>100.97678126490688</v>
      </c>
    </row>
    <row r="11" spans="1:11" x14ac:dyDescent="0.35">
      <c r="A11" s="57" t="s">
        <v>15</v>
      </c>
      <c r="B11" s="58">
        <f>+จังหวัด!B11</f>
        <v>4838.0812999999989</v>
      </c>
      <c r="C11" s="59">
        <f>+จังหวัด!C11</f>
        <v>5210.0189999999993</v>
      </c>
      <c r="D11" s="58">
        <f>+จังหวัด!D11</f>
        <v>4811.8332999999984</v>
      </c>
      <c r="E11" s="136">
        <f>+จังหวัด!E11</f>
        <v>5594.4984000000004</v>
      </c>
      <c r="F11" s="58">
        <f>+จังหวัด!F11</f>
        <v>6056.5423999999975</v>
      </c>
      <c r="G11" s="59">
        <f>+จ62!D13</f>
        <v>5479.9847</v>
      </c>
      <c r="H11" s="116">
        <f t="shared" si="0"/>
        <v>90.480415030199438</v>
      </c>
    </row>
    <row r="12" spans="1:11" x14ac:dyDescent="0.35">
      <c r="A12" s="60" t="s">
        <v>16</v>
      </c>
      <c r="B12" s="58">
        <f>+จังหวัด!B12</f>
        <v>5146.3689999999997</v>
      </c>
      <c r="C12" s="59">
        <f>+จังหวัด!C12</f>
        <v>5036.779700000001</v>
      </c>
      <c r="D12" s="58">
        <f>+จังหวัด!D12</f>
        <v>5282.5459000000001</v>
      </c>
      <c r="E12" s="136">
        <f>+จังหวัด!E12</f>
        <v>6047.6987000000017</v>
      </c>
      <c r="F12" s="58">
        <f>+จังหวัด!F12</f>
        <v>6077.2930000000006</v>
      </c>
      <c r="G12" s="59">
        <f>+จ62!D14</f>
        <v>5845.9333000000015</v>
      </c>
      <c r="H12" s="116">
        <f>+G12*100/F12</f>
        <v>96.193046805543219</v>
      </c>
    </row>
    <row r="13" spans="1:11" x14ac:dyDescent="0.35">
      <c r="A13" s="57" t="s">
        <v>17</v>
      </c>
      <c r="B13" s="58">
        <f>+จังหวัด!B13</f>
        <v>5267.695999999999</v>
      </c>
      <c r="C13" s="59">
        <f>+จังหวัด!C13</f>
        <v>5263.5696999999982</v>
      </c>
      <c r="D13" s="58">
        <f>+จังหวัด!D13</f>
        <v>5586.9362000000001</v>
      </c>
      <c r="E13" s="136">
        <f>+จังหวัด!E13</f>
        <v>6181.6737999999987</v>
      </c>
      <c r="F13" s="58">
        <f>+จังหวัด!F13</f>
        <v>6168.346199999999</v>
      </c>
      <c r="G13" s="59">
        <f>+จ62!D15</f>
        <v>5895.0602999999992</v>
      </c>
      <c r="H13" s="116">
        <f t="shared" si="0"/>
        <v>95.569543421541411</v>
      </c>
    </row>
    <row r="14" spans="1:11" x14ac:dyDescent="0.35">
      <c r="A14" s="60" t="s">
        <v>18</v>
      </c>
      <c r="B14" s="58">
        <f>+จังหวัด!B14</f>
        <v>5018.0361999999996</v>
      </c>
      <c r="C14" s="59">
        <f>+จังหวัด!C14</f>
        <v>5497.5760000000009</v>
      </c>
      <c r="D14" s="58">
        <f>+จังหวัด!D14</f>
        <v>5722.5073999999995</v>
      </c>
      <c r="E14" s="136">
        <f>+จังหวัด!E14</f>
        <v>6273.3480999999992</v>
      </c>
      <c r="F14" s="58">
        <f>+จังหวัด!F14</f>
        <v>6182.3634999999995</v>
      </c>
      <c r="G14" s="59">
        <f>+จ62!D16</f>
        <v>6120.7802000000011</v>
      </c>
      <c r="H14" s="116">
        <f t="shared" si="0"/>
        <v>99.003887429136157</v>
      </c>
    </row>
    <row r="15" spans="1:11" x14ac:dyDescent="0.35">
      <c r="A15" s="56" t="s">
        <v>20</v>
      </c>
      <c r="B15" s="62">
        <f>SUM(B3:B14)</f>
        <v>64161.839399999997</v>
      </c>
      <c r="C15" s="62">
        <f t="shared" ref="C15" si="1">SUM(C3:C14)</f>
        <v>62035.414899999996</v>
      </c>
      <c r="D15" s="62">
        <f>SUM(D3:D14)</f>
        <v>63663.133499999996</v>
      </c>
      <c r="E15" s="62">
        <f>SUM(E3:E14)</f>
        <v>68148.472300000009</v>
      </c>
      <c r="F15" s="62">
        <f>SUM(F3:F14)</f>
        <v>70250.637199999997</v>
      </c>
      <c r="G15" s="59">
        <f>+จ62!D17</f>
        <v>70734.314400000003</v>
      </c>
      <c r="H15" s="116">
        <f t="shared" si="0"/>
        <v>100.6885022247172</v>
      </c>
    </row>
    <row r="16" spans="1:11" x14ac:dyDescent="0.35">
      <c r="B16" s="63" t="str">
        <f>+dataอยุธยา!Z1</f>
        <v xml:space="preserve">ข้อมูลจาก สปสช. โปรแกรม E-claimวันที่ 24พฤษภาคม 2563
</v>
      </c>
    </row>
  </sheetData>
  <mergeCells count="1">
    <mergeCell ref="A1:E1"/>
  </mergeCells>
  <pageMargins left="0.70866141732283472" right="0.3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9" sqref="M9"/>
    </sheetView>
  </sheetViews>
  <sheetFormatPr defaultRowHeight="22.5" x14ac:dyDescent="0.35"/>
  <cols>
    <col min="5" max="5" width="9.25" bestFit="1" customWidth="1"/>
  </cols>
  <sheetData>
    <row r="1" spans="1:5" ht="22.5" customHeight="1" x14ac:dyDescent="0.35">
      <c r="A1" s="188" t="s">
        <v>0</v>
      </c>
      <c r="B1" s="188"/>
      <c r="C1" s="188"/>
      <c r="D1" s="188"/>
      <c r="E1" s="188"/>
    </row>
    <row r="2" spans="1:5" x14ac:dyDescent="0.35">
      <c r="A2" s="188" t="s">
        <v>58</v>
      </c>
      <c r="B2" s="188"/>
      <c r="C2" s="188"/>
      <c r="D2" s="188"/>
      <c r="E2" s="188"/>
    </row>
    <row r="3" spans="1:5" ht="26.25" thickBot="1" x14ac:dyDescent="0.4">
      <c r="A3" s="18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187"/>
      <c r="B4" s="9">
        <v>2557</v>
      </c>
      <c r="C4" s="9">
        <v>2557</v>
      </c>
      <c r="D4" s="9">
        <v>2557</v>
      </c>
      <c r="E4" s="10">
        <v>2557</v>
      </c>
    </row>
    <row r="5" spans="1:5" ht="24" thickTop="1" thickBot="1" x14ac:dyDescent="0.4">
      <c r="A5" s="42" t="s">
        <v>7</v>
      </c>
      <c r="B5" s="43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</f>
        <v>5053</v>
      </c>
      <c r="C5" s="44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</f>
        <v>5407.5341999999991</v>
      </c>
      <c r="D5" s="44">
        <f>+dataอยุธยา!N5+dataอยุธยา!N22+dataอยุธยา!N39+dataอยุธยา!N57+dataอยุธยา!N75+dataอยุธยา!N92+dataอยุธยา!N109+dataอยุธยา!N126+dataอยุธยา!N144+dataอยุธยา!N161+dataอยุธยา!N178+dataอยุธยา!N195+dataอยุธยา!N212+dataอยุธยา!N229+dataอยุธยา!N246+dataอยุธยา!N263</f>
        <v>5399.1488999999992</v>
      </c>
      <c r="E5" s="70">
        <f>+C5/B5</f>
        <v>1.0701631110231544</v>
      </c>
    </row>
    <row r="6" spans="1:5" ht="23.25" thickBot="1" x14ac:dyDescent="0.4">
      <c r="A6" s="45" t="s">
        <v>8</v>
      </c>
      <c r="B6" s="43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</f>
        <v>4792</v>
      </c>
      <c r="C6" s="44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</f>
        <v>5374.6076000000003</v>
      </c>
      <c r="D6" s="44">
        <f>+dataอยุธยา!N6+dataอยุธยา!N23+dataอยุธยา!N40+dataอยุธยา!N58+dataอยุธยา!N76+dataอยุธยา!N93+dataอยุธยา!N110+dataอยุธยา!N127+dataอยุธยา!N145+dataอยุธยา!N162+dataอยุธยา!N179+dataอยุธยา!N196+dataอยุธยา!N213+dataอยุธยา!N230+dataอยุธยา!N247+dataอยุธยา!N264</f>
        <v>5367.3737000000019</v>
      </c>
      <c r="E6" s="70">
        <f t="shared" ref="E6:E17" si="0">+C6/B6</f>
        <v>1.1215792153589317</v>
      </c>
    </row>
    <row r="7" spans="1:5" ht="23.25" thickBot="1" x14ac:dyDescent="0.4">
      <c r="A7" s="42" t="s">
        <v>9</v>
      </c>
      <c r="B7" s="43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</f>
        <v>4648</v>
      </c>
      <c r="C7" s="44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</f>
        <v>5450.0405999999994</v>
      </c>
      <c r="D7" s="44">
        <f>+dataอยุธยา!N7+dataอยุธยา!N24+dataอยุธยา!N41+dataอยุธยา!N59+dataอยุธยา!N77+dataอยุธยา!N94+dataอยุธยา!N111+dataอยุธยา!N128+dataอยุธยา!N146+dataอยุธยา!N163+dataอยุธยา!N180+dataอยุธยา!N197+dataอยุธยา!N214+dataอยุธยา!N231+dataอยุธยา!N248+dataอยุธยา!N265</f>
        <v>5441.3059999999987</v>
      </c>
      <c r="E7" s="70">
        <f t="shared" si="0"/>
        <v>1.1725560671256452</v>
      </c>
    </row>
    <row r="8" spans="1:5" ht="23.25" thickBot="1" x14ac:dyDescent="0.4">
      <c r="A8" s="45" t="s">
        <v>10</v>
      </c>
      <c r="B8" s="43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</f>
        <v>4906</v>
      </c>
      <c r="C8" s="44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</f>
        <v>5910.9308999999994</v>
      </c>
      <c r="D8" s="44">
        <f>+dataอยุธยา!N8+dataอยุธยา!N25+dataอยุธยา!N42+dataอยุธยา!N60+dataอยุธยา!N78+dataอยุธยา!N95+dataอยุธยา!N112+dataอยุธยา!N129+dataอยุธยา!N147+dataอยุธยา!N164+dataอยุธยา!N181+dataอยุธยา!N198+dataอยุธยา!N215+dataอยุธยา!N232+dataอยุธยา!N249+dataอยุธยา!N266</f>
        <v>5898.9222</v>
      </c>
      <c r="E8" s="70">
        <f t="shared" si="0"/>
        <v>1.2048371178149204</v>
      </c>
    </row>
    <row r="9" spans="1:5" ht="23.25" thickBot="1" x14ac:dyDescent="0.4">
      <c r="A9" s="42" t="s">
        <v>11</v>
      </c>
      <c r="B9" s="43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</f>
        <v>4727</v>
      </c>
      <c r="C9" s="44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</f>
        <v>5600.2529999999997</v>
      </c>
      <c r="D9" s="44">
        <f>+dataอยุธยา!N9+dataอยุธยา!N26+dataอยุธยา!N43+dataอยุธยา!N61+dataอยุธยา!N79+dataอยุธยา!N96+dataอยุธยา!N113+dataอยุธยา!N130+dataอยุธยา!N148+dataอยุธยา!N165+dataอยุธยา!N182+dataอยุธยา!N199+dataอยุธยา!N216+dataอยุธยา!N233+dataอยุธยา!N250+dataอยุธยา!N267</f>
        <v>5586.6936999999998</v>
      </c>
      <c r="E9" s="70">
        <f t="shared" si="0"/>
        <v>1.1847372540723502</v>
      </c>
    </row>
    <row r="10" spans="1:5" ht="23.25" thickBot="1" x14ac:dyDescent="0.4">
      <c r="A10" s="45" t="s">
        <v>12</v>
      </c>
      <c r="B10" s="43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</f>
        <v>4920</v>
      </c>
      <c r="C10" s="44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</f>
        <v>5857.0870000000014</v>
      </c>
      <c r="D10" s="44">
        <f>+dataอยุธยา!N10+dataอยุธยา!N27+dataอยุธยา!N44+dataอยุธยา!N62+dataอยุธยา!N80+dataอยุธยา!N97+dataอยุธยา!N114+dataอยุธยา!N131+dataอยุธยา!N149+dataอยุธยา!N166+dataอยุธยา!N183+dataอยุธยา!N200+dataอยุธยา!N217+dataอยุธยา!N234+dataอยุธยา!N251+dataอยุธยา!N268</f>
        <v>5845.9207000000006</v>
      </c>
      <c r="E10" s="70">
        <f t="shared" si="0"/>
        <v>1.1904648373983742</v>
      </c>
    </row>
    <row r="11" spans="1:5" ht="23.25" thickBot="1" x14ac:dyDescent="0.4">
      <c r="A11" s="42" t="s">
        <v>13</v>
      </c>
      <c r="B11" s="43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</f>
        <v>4356</v>
      </c>
      <c r="C11" s="44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</f>
        <v>5190.736899999999</v>
      </c>
      <c r="D11" s="44">
        <f>+dataอยุธยา!N11+dataอยุธยา!N28+dataอยุธยา!N45+dataอยุธยา!N63+dataอยุธยา!N81+dataอยุธยา!N98+dataอยุธยา!N115+dataอยุธยา!N132+dataอยุธยา!N150+dataอยุธยา!N167+dataอยุธยา!N184+dataอยุธยา!N201+dataอยุธยา!N218+dataอยุธยา!N235+dataอยุธยา!N252+dataอยุธยา!N269</f>
        <v>5184.2277000000013</v>
      </c>
      <c r="E11" s="70">
        <f t="shared" si="0"/>
        <v>1.1916292240587694</v>
      </c>
    </row>
    <row r="12" spans="1:5" ht="23.25" thickBot="1" x14ac:dyDescent="0.4">
      <c r="A12" s="45" t="s">
        <v>14</v>
      </c>
      <c r="B12" s="43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</f>
        <v>4383</v>
      </c>
      <c r="C12" s="44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</f>
        <v>5176.3644999999997</v>
      </c>
      <c r="D12" s="44">
        <f>+dataอยุธยา!N12+dataอยุธยา!N29+dataอยุธยา!N46+dataอยุธยา!N64+dataอยุธยา!N82+dataอยุธยา!N99+dataอยุธยา!N116+dataอยุธยา!N133+dataอยุธยา!N151+dataอยุธยา!N168+dataอยุธยา!N185+dataอยุธยา!N202+dataอยุธยา!N219+dataอยุธยา!N236+dataอยุธยา!N253+dataอยุธยา!N270</f>
        <v>5168.0640000000012</v>
      </c>
      <c r="E12" s="70">
        <f t="shared" si="0"/>
        <v>1.1810094684006387</v>
      </c>
    </row>
    <row r="13" spans="1:5" ht="23.25" thickBot="1" x14ac:dyDescent="0.4">
      <c r="A13" s="42" t="s">
        <v>15</v>
      </c>
      <c r="B13" s="43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</f>
        <v>4429</v>
      </c>
      <c r="C13" s="44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</f>
        <v>4845.1934000000001</v>
      </c>
      <c r="D13" s="44">
        <f>+dataอยุธยา!N13+dataอยุธยา!N30+dataอยุธยา!N47+dataอยุธยา!N65+dataอยุธยา!N83+dataอยุธยา!N100+dataอยุธยา!N117+dataอยุธยา!N134+dataอยุธยา!N152+dataอยุธยา!N169+dataอยุธยา!N186+dataอยุธยา!N203+dataอยุธยา!N220+dataอยุธยา!N237+dataอยุธยา!N254+dataอยุธยา!N271</f>
        <v>4838.0812999999989</v>
      </c>
      <c r="E13" s="70">
        <f t="shared" si="0"/>
        <v>1.0939700609618423</v>
      </c>
    </row>
    <row r="14" spans="1:5" ht="23.25" thickBot="1" x14ac:dyDescent="0.4">
      <c r="A14" s="45" t="s">
        <v>16</v>
      </c>
      <c r="B14" s="43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</f>
        <v>4608</v>
      </c>
      <c r="C14" s="44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</f>
        <v>5156.0636999999979</v>
      </c>
      <c r="D14" s="44">
        <f>+dataอยุธยา!N14+dataอยุธยา!N31+dataอยุธยา!N48+dataอยุธยา!N66+dataอยุธยา!N84+dataอยุธยา!N101+dataอยุธยา!N118+dataอยุธยา!N135+dataอยุธยา!N153+dataอยุธยา!N170+dataอยุธยา!N187+dataอยุธยา!N204+dataอยุธยา!N221+dataอยุธยา!N238+dataอยุธยา!N255+dataอยุธยา!N272</f>
        <v>5146.3689999999997</v>
      </c>
      <c r="E14" s="70">
        <f t="shared" si="0"/>
        <v>1.118937434895833</v>
      </c>
    </row>
    <row r="15" spans="1:5" ht="23.25" thickBot="1" x14ac:dyDescent="0.4">
      <c r="A15" s="42" t="s">
        <v>17</v>
      </c>
      <c r="B15" s="43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</f>
        <v>4743</v>
      </c>
      <c r="C15" s="44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</f>
        <v>5274.0253000000002</v>
      </c>
      <c r="D15" s="44">
        <f>+dataอยุธยา!N15+dataอยุธยา!N32+dataอยุธยา!N49+dataอยุธยา!N67+dataอยุธยา!N85+dataอยุธยา!N102+dataอยุธยา!N119+dataอยุธยา!N136+dataอยุธยา!N154+dataอยุธยา!N171+dataอยุธยา!N188+dataอยุธยา!N205+dataอยุธยา!N222+dataอยุธยา!N239+dataอยุธยา!N256+dataอยุธยา!N273</f>
        <v>5267.695999999999</v>
      </c>
      <c r="E15" s="70">
        <f t="shared" si="0"/>
        <v>1.1119597933797176</v>
      </c>
    </row>
    <row r="16" spans="1:5" ht="23.25" thickBot="1" x14ac:dyDescent="0.4">
      <c r="A16" s="45" t="s">
        <v>18</v>
      </c>
      <c r="B16" s="43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</f>
        <v>4763</v>
      </c>
      <c r="C16" s="44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</f>
        <v>5028.1277000000009</v>
      </c>
      <c r="D16" s="44">
        <f>+dataอยุธยา!N16+dataอยุธยา!N33+dataอยุธยา!N50+dataอยุธยา!N68+dataอยุธยา!N86+dataอยุธยา!N103+dataอยุธยา!N120+dataอยุธยา!N137+dataอยุธยา!N155+dataอยุธยา!N172+dataอยุธยา!N189+dataอยุธยา!N206+dataอยุธยา!N223+dataอยุธยา!N240+dataอยุธยา!N257+dataอยุธยา!N274</f>
        <v>5018.0361999999996</v>
      </c>
      <c r="E16" s="70">
        <f t="shared" si="0"/>
        <v>1.0556640142767166</v>
      </c>
    </row>
    <row r="17" spans="1:5" x14ac:dyDescent="0.35">
      <c r="A17" s="11" t="s">
        <v>20</v>
      </c>
      <c r="B17" s="12">
        <f>SUM(B5:B16)</f>
        <v>56328</v>
      </c>
      <c r="C17" s="13">
        <f t="shared" ref="C17:D17" si="1">SUM(C5:C16)</f>
        <v>64270.964800000002</v>
      </c>
      <c r="D17" s="13">
        <f t="shared" si="1"/>
        <v>64161.839399999997</v>
      </c>
      <c r="E17" s="70">
        <f t="shared" si="0"/>
        <v>1.1410127254651328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D8" sqref="D8"/>
    </sheetView>
  </sheetViews>
  <sheetFormatPr defaultRowHeight="22.5" x14ac:dyDescent="0.35"/>
  <cols>
    <col min="5" max="5" width="10.125" bestFit="1" customWidth="1"/>
  </cols>
  <sheetData>
    <row r="1" spans="1:5" ht="22.5" customHeight="1" x14ac:dyDescent="0.35">
      <c r="A1" s="188" t="s">
        <v>0</v>
      </c>
      <c r="B1" s="188"/>
      <c r="C1" s="188"/>
      <c r="D1" s="188"/>
      <c r="E1" s="188"/>
    </row>
    <row r="2" spans="1:5" x14ac:dyDescent="0.35">
      <c r="A2" s="188" t="s">
        <v>58</v>
      </c>
      <c r="B2" s="188"/>
      <c r="C2" s="188"/>
      <c r="D2" s="188"/>
      <c r="E2" s="188"/>
    </row>
    <row r="3" spans="1:5" ht="26.25" thickBot="1" x14ac:dyDescent="0.4">
      <c r="A3" s="18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187"/>
      <c r="B4" s="9">
        <v>2558</v>
      </c>
      <c r="C4" s="9">
        <v>2558</v>
      </c>
      <c r="D4" s="9">
        <v>2558</v>
      </c>
      <c r="E4" s="10">
        <v>2558</v>
      </c>
    </row>
    <row r="5" spans="1:5" ht="24" thickTop="1" thickBot="1" x14ac:dyDescent="0.4">
      <c r="A5" s="42" t="s">
        <v>7</v>
      </c>
      <c r="B5" s="43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</f>
        <v>4695</v>
      </c>
      <c r="C5" s="44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</f>
        <v>5203.9579000000012</v>
      </c>
      <c r="D5" s="44">
        <f>+dataอยุธยา!O5+dataอยุธยา!O22+dataอยุธยา!O39+dataอยุธยา!O57+dataอยุธยา!O75+dataอยุธยา!O92+dataอยุธยา!O109+dataอยุธยา!O126+dataอยุธยา!O144+dataอยุธยา!O161+dataอยุธยา!O178+dataอยุธยา!O195+dataอยุธยา!O212+dataอยุธยา!O229+dataอยุธยา!O246+dataอยุธยา!O263</f>
        <v>5198.8750000000009</v>
      </c>
      <c r="E5" s="70">
        <f>+C5/B5</f>
        <v>1.108404238551651</v>
      </c>
    </row>
    <row r="6" spans="1:5" ht="23.25" thickBot="1" x14ac:dyDescent="0.4">
      <c r="A6" s="45" t="s">
        <v>8</v>
      </c>
      <c r="B6" s="43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</f>
        <v>4417</v>
      </c>
      <c r="C6" s="44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</f>
        <v>4951.3669999999984</v>
      </c>
      <c r="D6" s="44">
        <f>+dataอยุธยา!O6+dataอยุธยา!O23+dataอยุธยา!O40+dataอยุธยา!O58+dataอยุธยา!O76+dataอยุธยา!O93+dataอยุธยา!O110+dataอยุธยา!O127+dataอยุธยา!O145+dataอยุธยา!O162+dataอยุธยา!O179+dataอยุธยา!O196+dataอยุธยา!O213+dataอยุธยา!O230+dataอยุธยา!O247+dataอยุธยา!O264</f>
        <v>4942.2081999999991</v>
      </c>
      <c r="E6" s="70">
        <f t="shared" ref="E6:E17" si="0">+C6/B6</f>
        <v>1.1209796241793069</v>
      </c>
    </row>
    <row r="7" spans="1:5" ht="23.25" thickBot="1" x14ac:dyDescent="0.4">
      <c r="A7" s="42" t="s">
        <v>9</v>
      </c>
      <c r="B7" s="43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</f>
        <v>4674</v>
      </c>
      <c r="C7" s="44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</f>
        <v>5627.639799999999</v>
      </c>
      <c r="D7" s="44">
        <f>+dataอยุธยา!O7+dataอยุธยา!O24+dataอยุธยา!O41+dataอยุธยา!O59+dataอยุธยา!O77+dataอยุธยา!O94+dataอยุธยา!O111+dataอยุธยา!O128+dataอยุธยา!O146+dataอยุธยา!O163+dataอยุธยา!O180+dataอยุธยา!O197+dataอยุธยา!O214+dataอยุธยา!O231+dataอยุธยา!O248+dataอยุธยา!O265</f>
        <v>5620.0485000000008</v>
      </c>
      <c r="E7" s="70">
        <f t="shared" si="0"/>
        <v>1.2040307659392382</v>
      </c>
    </row>
    <row r="8" spans="1:5" ht="23.25" thickBot="1" x14ac:dyDescent="0.4">
      <c r="A8" s="45" t="s">
        <v>10</v>
      </c>
      <c r="B8" s="43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</f>
        <v>4203</v>
      </c>
      <c r="C8" s="44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</f>
        <v>4605.3427999999994</v>
      </c>
      <c r="D8" s="44">
        <f>+dataอยุธยา!O8+dataอยุธยา!O25+dataอยุธยา!O42+dataอยุธยา!O60+dataอยุธยา!O78+dataอยุธยา!O95+dataอยุธยา!O112+dataอยุธยา!O129+dataอยุธยา!O147+dataอยุธยา!O164+dataอยุธยา!O181+dataอยุธยา!O198+dataอยุธยา!O215+dataอยุธยา!O232+dataอยุธยา!O249+dataอยุธยา!O266</f>
        <v>4589.8590999999997</v>
      </c>
      <c r="E8" s="70">
        <f t="shared" si="0"/>
        <v>1.0957275279562215</v>
      </c>
    </row>
    <row r="9" spans="1:5" ht="23.25" thickBot="1" x14ac:dyDescent="0.4">
      <c r="A9" s="42" t="s">
        <v>11</v>
      </c>
      <c r="B9" s="43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</f>
        <v>4612</v>
      </c>
      <c r="C9" s="44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</f>
        <v>5250.7443999999996</v>
      </c>
      <c r="D9" s="44">
        <f>+dataอยุธยา!O9+dataอยุธยา!O26+dataอยุธยา!O43+dataอยุธยา!O61+dataอยุธยา!O79+dataอยุธยา!O96+dataอยุธยา!O113+dataอยุธยา!O130+dataอยุธยา!O148+dataอยุธยา!O165+dataอยุธยา!O182+dataอยุธยา!O199+dataอยุธยา!O216+dataอยุธยา!O233+dataอยุธยา!O250+dataอยุธยา!O267</f>
        <v>5243.433399999999</v>
      </c>
      <c r="E9" s="70">
        <f t="shared" si="0"/>
        <v>1.13849618386817</v>
      </c>
    </row>
    <row r="10" spans="1:5" ht="23.25" thickBot="1" x14ac:dyDescent="0.4">
      <c r="A10" s="45" t="s">
        <v>12</v>
      </c>
      <c r="B10" s="43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</f>
        <v>4746</v>
      </c>
      <c r="C10" s="44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</f>
        <v>5516.9265999999998</v>
      </c>
      <c r="D10" s="44">
        <f>+dataอยุธยา!O10+dataอยุธยา!O27+dataอยุธยา!O44+dataอยุธยา!O62+dataอยุธยา!O80+dataอยุธยา!O97+dataอยุธยา!O114+dataอยุธยา!O131+dataอยุธยา!O149+dataอยุธยา!O166+dataอยุธยา!O183+dataอยุธยา!O200+dataอยุธยา!O217+dataอยุธยา!O234+dataอยุธยา!O251+dataอยุธยา!O268</f>
        <v>5507.1495000000014</v>
      </c>
      <c r="E10" s="70">
        <f t="shared" si="0"/>
        <v>1.1624371260008428</v>
      </c>
    </row>
    <row r="11" spans="1:5" ht="23.25" thickBot="1" x14ac:dyDescent="0.4">
      <c r="A11" s="42" t="s">
        <v>13</v>
      </c>
      <c r="B11" s="43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</f>
        <v>4408</v>
      </c>
      <c r="C11" s="44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</f>
        <v>4731.6550000000007</v>
      </c>
      <c r="D11" s="44">
        <f>+dataอยุธยา!O11+dataอยุธยา!O28+dataอยุธยา!O45+dataอยุธยา!O63+dataอยุธยา!O81+dataอยุธยา!O98+dataอยุธยา!O115+dataอยุธยา!O132+dataอยุธยา!O150+dataอยุธยา!O167+dataอยุธยา!O184+dataอยุธยา!O201+dataอยุธยา!O218+dataอยุธยา!O235+dataอยุธยา!O252+dataอยุธยา!O269</f>
        <v>4724.3459000000003</v>
      </c>
      <c r="E11" s="70">
        <f t="shared" si="0"/>
        <v>1.0734244555353905</v>
      </c>
    </row>
    <row r="12" spans="1:5" ht="23.25" thickBot="1" x14ac:dyDescent="0.4">
      <c r="A12" s="45" t="s">
        <v>14</v>
      </c>
      <c r="B12" s="43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</f>
        <v>4667</v>
      </c>
      <c r="C12" s="44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</f>
        <v>5208.7054000000026</v>
      </c>
      <c r="D12" s="44">
        <f>+dataอยุธยา!O12+dataอยุธยา!O29+dataอยุธยา!O46+dataอยุธยา!O64+dataอยุธยา!O82+dataอยุธยา!O99+dataอยุธยา!O116+dataอยุธยา!O133+dataอยุธยา!O151+dataอยุธยา!O168+dataอยุธยา!O185+dataอยุธยา!O202+dataอยุธยา!O219+dataอยุธยา!O236+dataอยุธยา!O253+dataอยุธยา!O270</f>
        <v>5201.5508999999984</v>
      </c>
      <c r="E12" s="70">
        <f t="shared" si="0"/>
        <v>1.1160714377544467</v>
      </c>
    </row>
    <row r="13" spans="1:5" ht="23.25" thickBot="1" x14ac:dyDescent="0.4">
      <c r="A13" s="42" t="s">
        <v>15</v>
      </c>
      <c r="B13" s="43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</f>
        <v>4625</v>
      </c>
      <c r="C13" s="44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</f>
        <v>5222.0223999999998</v>
      </c>
      <c r="D13" s="44">
        <f>+dataอยุธยา!O13+dataอยุธยา!O30+dataอยุธยา!O47+dataอยุธยา!O65+dataอยุธยา!O83+dataอยุธยา!O100+dataอยุธยา!O117+dataอยุธยา!O134+dataอยุธยา!O152+dataอยุธยา!O169+dataอยุธยา!O186+dataอยุธยา!O203+dataอยุธยา!O220+dataอยุธยา!O237+dataอยุธยา!O254+dataอยุธยา!O271</f>
        <v>5210.0189999999993</v>
      </c>
      <c r="E13" s="70">
        <f t="shared" si="0"/>
        <v>1.1290859243243243</v>
      </c>
    </row>
    <row r="14" spans="1:5" ht="23.25" thickBot="1" x14ac:dyDescent="0.4">
      <c r="A14" s="45" t="s">
        <v>16</v>
      </c>
      <c r="B14" s="43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</f>
        <v>4502</v>
      </c>
      <c r="C14" s="44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</f>
        <v>5042.5969000000014</v>
      </c>
      <c r="D14" s="44">
        <f>+dataอยุธยา!O14+dataอยุธยา!O31+dataอยุธยา!O48+dataอยุธยา!O66+dataอยุธยา!O84+dataอยุธยา!O101+dataอยุธยา!O118+dataอยุธยา!O135+dataอยุธยา!O153+dataอยุธยา!O170+dataอยุธยา!O187+dataอยุธยา!O204+dataอยุธยา!O221+dataอยุธยา!O238+dataอยุธยา!O255+dataอยุธยา!O272</f>
        <v>5036.779700000001</v>
      </c>
      <c r="E14" s="70">
        <f t="shared" si="0"/>
        <v>1.1200792758773881</v>
      </c>
    </row>
    <row r="15" spans="1:5" ht="23.25" thickBot="1" x14ac:dyDescent="0.4">
      <c r="A15" s="42" t="s">
        <v>17</v>
      </c>
      <c r="B15" s="43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</f>
        <v>4786</v>
      </c>
      <c r="C15" s="44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</f>
        <v>5275.8227999999981</v>
      </c>
      <c r="D15" s="44">
        <f>+dataอยุธยา!O15+dataอยุธยา!O32+dataอยุธยา!O49+dataอยุธยา!O67+dataอยุธยา!O85+dataอยุธยา!O102+dataอยุธยา!O119+dataอยุธยา!O136+dataอยุธยา!O154+dataอยุธยา!O171+dataอยุธยา!O188+dataอยุธยา!O205+dataอยุธยา!O222+dataอยุธยา!O239+dataอยุธยา!O256+dataอยุธยา!O273</f>
        <v>5263.5696999999982</v>
      </c>
      <c r="E15" s="70">
        <f t="shared" si="0"/>
        <v>1.1023449226911821</v>
      </c>
    </row>
    <row r="16" spans="1:5" ht="23.25" thickBot="1" x14ac:dyDescent="0.4">
      <c r="A16" s="45" t="s">
        <v>18</v>
      </c>
      <c r="B16" s="43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</f>
        <v>5019</v>
      </c>
      <c r="C16" s="44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</f>
        <v>5509.1459000000004</v>
      </c>
      <c r="D16" s="44">
        <f>+dataอยุธยา!O16+dataอยุธยา!O33+dataอยุธยา!O50+dataอยุธยา!O68+dataอยุธยา!O86+dataอยุธยา!O103+dataอยุธยา!O120+dataอยุธยา!O137+dataอยุธยา!O155+dataอยุธยา!O172+dataอยุธยา!O189+dataอยุธยา!O206+dataอยุธยา!O223+dataอยุธยา!O240+dataอยุธยา!O257+dataอยุธยา!O274</f>
        <v>5497.5760000000009</v>
      </c>
      <c r="E16" s="70">
        <f t="shared" si="0"/>
        <v>1.0976580792986652</v>
      </c>
    </row>
    <row r="17" spans="1:5" x14ac:dyDescent="0.35">
      <c r="A17" s="11" t="s">
        <v>20</v>
      </c>
      <c r="B17" s="12">
        <f>SUM(B5:B16)</f>
        <v>55354</v>
      </c>
      <c r="C17" s="13">
        <f t="shared" ref="C17:D17" si="1">SUM(C5:C16)</f>
        <v>62145.926900000006</v>
      </c>
      <c r="D17" s="13">
        <f t="shared" si="1"/>
        <v>62035.414899999996</v>
      </c>
      <c r="E17" s="70">
        <f t="shared" si="0"/>
        <v>1.1226998392166783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>
      <selection activeCell="D8" sqref="D8"/>
    </sheetView>
  </sheetViews>
  <sheetFormatPr defaultRowHeight="22.5" x14ac:dyDescent="0.35"/>
  <sheetData>
    <row r="1" spans="1:5" ht="22.5" customHeight="1" x14ac:dyDescent="0.35">
      <c r="A1" s="188" t="s">
        <v>0</v>
      </c>
      <c r="B1" s="188"/>
      <c r="C1" s="188"/>
      <c r="D1" s="188"/>
      <c r="E1" s="188"/>
    </row>
    <row r="2" spans="1:5" x14ac:dyDescent="0.35">
      <c r="A2" s="188" t="s">
        <v>58</v>
      </c>
      <c r="B2" s="188"/>
      <c r="C2" s="188"/>
      <c r="D2" s="188"/>
      <c r="E2" s="188"/>
    </row>
    <row r="3" spans="1:5" ht="26.25" thickBot="1" x14ac:dyDescent="0.4">
      <c r="A3" s="186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187"/>
      <c r="B4" s="9">
        <v>2559</v>
      </c>
      <c r="C4" s="9">
        <v>2559</v>
      </c>
      <c r="D4" s="9">
        <v>2559</v>
      </c>
      <c r="E4" s="10">
        <v>2559</v>
      </c>
    </row>
    <row r="5" spans="1:5" ht="24" thickTop="1" thickBot="1" x14ac:dyDescent="0.4">
      <c r="A5" s="42" t="s">
        <v>7</v>
      </c>
      <c r="B5" s="43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</f>
        <v>5312</v>
      </c>
      <c r="C5" s="44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</f>
        <v>5883.5639000000019</v>
      </c>
      <c r="D5" s="44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</f>
        <v>5783.8057999999992</v>
      </c>
      <c r="E5" s="70">
        <f>+C5/B5</f>
        <v>1.1075986257530124</v>
      </c>
    </row>
    <row r="6" spans="1:5" ht="23.25" thickBot="1" x14ac:dyDescent="0.4">
      <c r="A6" s="45" t="s">
        <v>8</v>
      </c>
      <c r="B6" s="43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</f>
        <v>4921</v>
      </c>
      <c r="C6" s="44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</f>
        <v>5632.1045999999997</v>
      </c>
      <c r="D6" s="44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</f>
        <v>5557.9551000000001</v>
      </c>
      <c r="E6" s="70">
        <f t="shared" ref="E6:E17" si="0">+C6/B6</f>
        <v>1.1445040845356633</v>
      </c>
    </row>
    <row r="7" spans="1:5" ht="23.25" thickBot="1" x14ac:dyDescent="0.4">
      <c r="A7" s="42" t="s">
        <v>9</v>
      </c>
      <c r="B7" s="43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</f>
        <v>4953</v>
      </c>
      <c r="C7" s="44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</f>
        <v>5499.2172999999993</v>
      </c>
      <c r="D7" s="44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</f>
        <v>5485.7005000000008</v>
      </c>
      <c r="E7" s="70">
        <f t="shared" si="0"/>
        <v>1.1102800928730061</v>
      </c>
    </row>
    <row r="8" spans="1:5" ht="23.25" thickBot="1" x14ac:dyDescent="0.4">
      <c r="A8" s="45" t="s">
        <v>10</v>
      </c>
      <c r="B8" s="43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</f>
        <v>4697</v>
      </c>
      <c r="C8" s="44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</f>
        <v>5132.8283000000001</v>
      </c>
      <c r="D8" s="44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</f>
        <v>5088.7895999999992</v>
      </c>
      <c r="E8" s="70">
        <f t="shared" si="0"/>
        <v>1.0927886523312753</v>
      </c>
    </row>
    <row r="9" spans="1:5" ht="23.25" thickBot="1" x14ac:dyDescent="0.4">
      <c r="A9" s="42" t="s">
        <v>11</v>
      </c>
      <c r="B9" s="43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</f>
        <v>4694</v>
      </c>
      <c r="C9" s="44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</f>
        <v>5103.6288000000004</v>
      </c>
      <c r="D9" s="44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</f>
        <v>5095.1204000000007</v>
      </c>
      <c r="E9" s="70">
        <f t="shared" si="0"/>
        <v>1.087266467831274</v>
      </c>
    </row>
    <row r="10" spans="1:5" ht="23.25" thickBot="1" x14ac:dyDescent="0.4">
      <c r="A10" s="45" t="s">
        <v>12</v>
      </c>
      <c r="B10" s="43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</f>
        <v>4587</v>
      </c>
      <c r="C10" s="44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</f>
        <v>5666.574599999999</v>
      </c>
      <c r="D10" s="44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</f>
        <v>5260.2709000000004</v>
      </c>
      <c r="E10" s="70">
        <f t="shared" si="0"/>
        <v>1.2353552648790056</v>
      </c>
    </row>
    <row r="11" spans="1:5" ht="23.25" thickBot="1" x14ac:dyDescent="0.4">
      <c r="A11" s="42" t="s">
        <v>13</v>
      </c>
      <c r="B11" s="43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</f>
        <v>4442</v>
      </c>
      <c r="C11" s="44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</f>
        <v>5150.9143999999997</v>
      </c>
      <c r="D11" s="44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</f>
        <v>5173.1332999999995</v>
      </c>
      <c r="E11" s="70">
        <f t="shared" si="0"/>
        <v>1.1595935164340387</v>
      </c>
    </row>
    <row r="12" spans="1:5" ht="23.25" thickBot="1" x14ac:dyDescent="0.4">
      <c r="A12" s="45" t="s">
        <v>14</v>
      </c>
      <c r="B12" s="43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</f>
        <v>4424</v>
      </c>
      <c r="C12" s="44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</f>
        <v>5044.4553000000005</v>
      </c>
      <c r="D12" s="44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</f>
        <v>4814.5351000000001</v>
      </c>
      <c r="E12" s="70">
        <f t="shared" si="0"/>
        <v>1.140247581374322</v>
      </c>
    </row>
    <row r="13" spans="1:5" ht="23.25" thickBot="1" x14ac:dyDescent="0.4">
      <c r="A13" s="42" t="s">
        <v>15</v>
      </c>
      <c r="B13" s="43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</f>
        <v>4471</v>
      </c>
      <c r="C13" s="44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</f>
        <v>5004.3865999999998</v>
      </c>
      <c r="D13" s="44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</f>
        <v>4811.8332999999984</v>
      </c>
      <c r="E13" s="70">
        <f t="shared" si="0"/>
        <v>1.1192991724446433</v>
      </c>
    </row>
    <row r="14" spans="1:5" ht="23.25" thickBot="1" x14ac:dyDescent="0.4">
      <c r="A14" s="45" t="s">
        <v>16</v>
      </c>
      <c r="B14" s="43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</f>
        <v>4819</v>
      </c>
      <c r="C14" s="44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</f>
        <v>5669.393</v>
      </c>
      <c r="D14" s="44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</f>
        <v>5282.5459000000001</v>
      </c>
      <c r="E14" s="70">
        <f t="shared" si="0"/>
        <v>1.1764666943349242</v>
      </c>
    </row>
    <row r="15" spans="1:5" ht="23.25" thickBot="1" x14ac:dyDescent="0.4">
      <c r="A15" s="42" t="s">
        <v>17</v>
      </c>
      <c r="B15" s="43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</f>
        <v>5022</v>
      </c>
      <c r="C15" s="44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</f>
        <v>5653.4167999999991</v>
      </c>
      <c r="D15" s="44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</f>
        <v>5586.9362000000001</v>
      </c>
      <c r="E15" s="70">
        <f t="shared" si="0"/>
        <v>1.1257301473516526</v>
      </c>
    </row>
    <row r="16" spans="1:5" ht="23.25" thickBot="1" x14ac:dyDescent="0.4">
      <c r="A16" s="45" t="s">
        <v>18</v>
      </c>
      <c r="B16" s="43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</f>
        <v>5231</v>
      </c>
      <c r="C16" s="44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</f>
        <v>5854.9204999999993</v>
      </c>
      <c r="D16" s="44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</f>
        <v>5722.5073999999995</v>
      </c>
      <c r="E16" s="70">
        <f t="shared" si="0"/>
        <v>1.1192736570445421</v>
      </c>
    </row>
    <row r="17" spans="1:5" x14ac:dyDescent="0.35">
      <c r="A17" s="11" t="s">
        <v>20</v>
      </c>
      <c r="B17" s="12">
        <f>SUM(B5:B16)</f>
        <v>57573</v>
      </c>
      <c r="C17" s="13">
        <f t="shared" ref="C17:D17" si="1">SUM(C5:C16)</f>
        <v>65295.4041</v>
      </c>
      <c r="D17" s="13">
        <f t="shared" si="1"/>
        <v>63663.133499999996</v>
      </c>
      <c r="E17" s="70">
        <f t="shared" si="0"/>
        <v>1.1341323901828981</v>
      </c>
    </row>
  </sheetData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22.5" x14ac:dyDescent="0.35"/>
  <sheetData>
    <row r="1" spans="1:8" ht="22.5" customHeight="1" x14ac:dyDescent="0.35">
      <c r="A1" s="188" t="s">
        <v>0</v>
      </c>
      <c r="B1" s="188"/>
      <c r="C1" s="188"/>
      <c r="D1" s="188"/>
      <c r="E1" s="188"/>
    </row>
    <row r="2" spans="1:8" ht="22.5" customHeight="1" x14ac:dyDescent="0.35">
      <c r="A2" s="188" t="s">
        <v>58</v>
      </c>
      <c r="B2" s="188"/>
      <c r="C2" s="188"/>
      <c r="D2" s="188"/>
      <c r="E2" s="188"/>
    </row>
    <row r="3" spans="1:8" ht="26.25" thickBot="1" x14ac:dyDescent="0.4">
      <c r="A3" s="186" t="s">
        <v>2</v>
      </c>
      <c r="B3" s="48" t="s">
        <v>3</v>
      </c>
      <c r="C3" s="48" t="s">
        <v>4</v>
      </c>
      <c r="D3" s="48" t="s">
        <v>5</v>
      </c>
      <c r="E3" s="35" t="s">
        <v>6</v>
      </c>
    </row>
    <row r="4" spans="1:8" ht="24" thickTop="1" thickBot="1" x14ac:dyDescent="0.4">
      <c r="A4" s="187"/>
      <c r="B4" s="9">
        <v>2560</v>
      </c>
      <c r="C4" s="9">
        <v>2560</v>
      </c>
      <c r="D4" s="9">
        <v>2560</v>
      </c>
      <c r="E4" s="10">
        <v>2560</v>
      </c>
    </row>
    <row r="5" spans="1:8" ht="24" thickTop="1" thickBot="1" x14ac:dyDescent="0.4">
      <c r="A5" s="42" t="s">
        <v>7</v>
      </c>
      <c r="B5" s="43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</f>
        <v>5166</v>
      </c>
      <c r="C5" s="44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</f>
        <v>5942.815700000001</v>
      </c>
      <c r="D5" s="44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5932.0834999999988</v>
      </c>
      <c r="E5" s="42">
        <v>1.22</v>
      </c>
      <c r="H5" s="54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5932.0834999999988</v>
      </c>
    </row>
    <row r="6" spans="1:8" ht="23.25" thickBot="1" x14ac:dyDescent="0.4">
      <c r="A6" s="45" t="s">
        <v>8</v>
      </c>
      <c r="B6" s="43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</f>
        <v>5096</v>
      </c>
      <c r="C6" s="44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</f>
        <v>5671.5162</v>
      </c>
      <c r="D6" s="44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5662.3148000000001</v>
      </c>
      <c r="E6" s="68">
        <f>+C6/B6</f>
        <v>1.1129348901098901</v>
      </c>
      <c r="H6" s="54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5662.3148000000001</v>
      </c>
    </row>
    <row r="7" spans="1:8" ht="23.25" thickBot="1" x14ac:dyDescent="0.4">
      <c r="A7" s="42" t="s">
        <v>9</v>
      </c>
      <c r="B7" s="43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</f>
        <v>4923</v>
      </c>
      <c r="C7" s="44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</f>
        <v>5580.4336999999978</v>
      </c>
      <c r="D7" s="44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5566.5912000000008</v>
      </c>
      <c r="E7" s="68">
        <f t="shared" ref="E7:E17" si="0">+C7/B7</f>
        <v>1.1335433069266703</v>
      </c>
      <c r="H7" s="54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5566.5912000000008</v>
      </c>
    </row>
    <row r="8" spans="1:8" ht="23.25" thickBot="1" x14ac:dyDescent="0.4">
      <c r="A8" s="45" t="s">
        <v>10</v>
      </c>
      <c r="B8" s="43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</f>
        <v>4573</v>
      </c>
      <c r="C8" s="44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</f>
        <v>5380.9098000000004</v>
      </c>
      <c r="D8" s="44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</f>
        <v>5374.4913000000015</v>
      </c>
      <c r="E8" s="68">
        <f t="shared" si="0"/>
        <v>1.1766695385961077</v>
      </c>
    </row>
    <row r="9" spans="1:8" ht="23.25" thickBot="1" x14ac:dyDescent="0.4">
      <c r="A9" s="42" t="s">
        <v>11</v>
      </c>
      <c r="B9" s="43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</f>
        <v>4323</v>
      </c>
      <c r="C9" s="44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</f>
        <v>5118.8424000000014</v>
      </c>
      <c r="D9" s="44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</f>
        <v>5110.1345000000001</v>
      </c>
      <c r="E9" s="68">
        <f t="shared" si="0"/>
        <v>1.1840949340735603</v>
      </c>
    </row>
    <row r="10" spans="1:8" ht="23.25" thickBot="1" x14ac:dyDescent="0.4">
      <c r="A10" s="45" t="s">
        <v>12</v>
      </c>
      <c r="B10" s="43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</f>
        <v>4885</v>
      </c>
      <c r="C10" s="44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</f>
        <v>5867.3552999999993</v>
      </c>
      <c r="D10" s="44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</f>
        <v>5857.1905000000015</v>
      </c>
      <c r="E10" s="68">
        <f t="shared" si="0"/>
        <v>1.2010962743091094</v>
      </c>
    </row>
    <row r="11" spans="1:8" ht="23.25" thickBot="1" x14ac:dyDescent="0.4">
      <c r="A11" s="42" t="s">
        <v>13</v>
      </c>
      <c r="B11" s="43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</f>
        <v>4369</v>
      </c>
      <c r="C11" s="44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</f>
        <v>5202.7680999999975</v>
      </c>
      <c r="D11" s="44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</f>
        <v>5193.526100000001</v>
      </c>
      <c r="E11" s="68">
        <f t="shared" si="0"/>
        <v>1.190837285420004</v>
      </c>
    </row>
    <row r="12" spans="1:8" ht="23.25" thickBot="1" x14ac:dyDescent="0.4">
      <c r="A12" s="45" t="s">
        <v>14</v>
      </c>
      <c r="B12" s="43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</f>
        <v>4812</v>
      </c>
      <c r="C12" s="44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</f>
        <v>5366.3270999999995</v>
      </c>
      <c r="D12" s="44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</f>
        <v>5354.9214000000011</v>
      </c>
      <c r="E12" s="68">
        <f t="shared" si="0"/>
        <v>1.1151968204488778</v>
      </c>
    </row>
    <row r="13" spans="1:8" ht="23.25" thickBot="1" x14ac:dyDescent="0.4">
      <c r="A13" s="42" t="s">
        <v>15</v>
      </c>
      <c r="B13" s="43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</f>
        <v>5017</v>
      </c>
      <c r="C13" s="44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</f>
        <v>5608.9034000000001</v>
      </c>
      <c r="D13" s="44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</f>
        <v>5594.4984000000004</v>
      </c>
      <c r="E13" s="68">
        <f t="shared" si="0"/>
        <v>1.1179795495315925</v>
      </c>
    </row>
    <row r="14" spans="1:8" ht="23.25" thickBot="1" x14ac:dyDescent="0.4">
      <c r="A14" s="45" t="s">
        <v>16</v>
      </c>
      <c r="B14" s="43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</f>
        <v>5223</v>
      </c>
      <c r="C14" s="44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</f>
        <v>6060.9201000000012</v>
      </c>
      <c r="D14" s="44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</f>
        <v>6047.6987000000017</v>
      </c>
      <c r="E14" s="68">
        <f t="shared" si="0"/>
        <v>1.1604288914417005</v>
      </c>
    </row>
    <row r="15" spans="1:8" ht="23.25" thickBot="1" x14ac:dyDescent="0.4">
      <c r="A15" s="42" t="s">
        <v>17</v>
      </c>
      <c r="B15" s="43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</f>
        <v>5652</v>
      </c>
      <c r="C15" s="44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</f>
        <v>6195.0617000000011</v>
      </c>
      <c r="D15" s="44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</f>
        <v>6181.6737999999987</v>
      </c>
      <c r="E15" s="68">
        <f t="shared" si="0"/>
        <v>1.0960831033262564</v>
      </c>
    </row>
    <row r="16" spans="1:8" ht="23.25" thickBot="1" x14ac:dyDescent="0.4">
      <c r="A16" s="45" t="s">
        <v>18</v>
      </c>
      <c r="B16" s="43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</f>
        <v>5418</v>
      </c>
      <c r="C16" s="44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</f>
        <v>6286.9880999999996</v>
      </c>
      <c r="D16" s="44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</f>
        <v>6273.3480999999992</v>
      </c>
      <c r="E16" s="68">
        <f t="shared" si="0"/>
        <v>1.1603890919158359</v>
      </c>
    </row>
    <row r="17" spans="1:5" x14ac:dyDescent="0.35">
      <c r="A17" s="11" t="s">
        <v>20</v>
      </c>
      <c r="B17" s="12">
        <f>SUM(B5:B16)</f>
        <v>59457</v>
      </c>
      <c r="C17" s="13">
        <f t="shared" ref="C17:D17" si="1">SUM(C5:C16)</f>
        <v>68282.8416</v>
      </c>
      <c r="D17" s="13">
        <f t="shared" si="1"/>
        <v>68148.472300000009</v>
      </c>
      <c r="E17" s="68">
        <f t="shared" si="0"/>
        <v>1.1484407487764268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3" sqref="F13"/>
    </sheetView>
  </sheetViews>
  <sheetFormatPr defaultRowHeight="22.5" x14ac:dyDescent="0.35"/>
  <sheetData>
    <row r="1" spans="1:8" ht="22.5" customHeight="1" x14ac:dyDescent="0.35">
      <c r="A1" s="188" t="s">
        <v>0</v>
      </c>
      <c r="B1" s="188"/>
      <c r="C1" s="188"/>
      <c r="D1" s="188"/>
      <c r="E1" s="188"/>
    </row>
    <row r="2" spans="1:8" ht="22.5" customHeight="1" x14ac:dyDescent="0.35">
      <c r="A2" s="188" t="s">
        <v>58</v>
      </c>
      <c r="B2" s="188"/>
      <c r="C2" s="188"/>
      <c r="D2" s="188"/>
      <c r="E2" s="188"/>
    </row>
    <row r="3" spans="1:8" ht="26.25" thickBot="1" x14ac:dyDescent="0.4">
      <c r="A3" s="186" t="s">
        <v>2</v>
      </c>
      <c r="B3" s="137" t="s">
        <v>3</v>
      </c>
      <c r="C3" s="137" t="s">
        <v>4</v>
      </c>
      <c r="D3" s="137" t="s">
        <v>5</v>
      </c>
      <c r="E3" s="138" t="s">
        <v>6</v>
      </c>
    </row>
    <row r="4" spans="1:8" ht="24" thickTop="1" thickBot="1" x14ac:dyDescent="0.4">
      <c r="A4" s="187"/>
      <c r="B4" s="9">
        <v>2561</v>
      </c>
      <c r="C4" s="9">
        <v>2561</v>
      </c>
      <c r="D4" s="9">
        <v>2561</v>
      </c>
      <c r="E4" s="10">
        <v>2561</v>
      </c>
    </row>
    <row r="5" spans="1:8" ht="24" thickTop="1" thickBot="1" x14ac:dyDescent="0.4">
      <c r="A5" s="42" t="s">
        <v>7</v>
      </c>
      <c r="B5" s="43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</f>
        <v>5444</v>
      </c>
      <c r="C5" s="44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</f>
        <v>5920.7574999999997</v>
      </c>
      <c r="D5" s="44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</f>
        <v>5905.9032999999999</v>
      </c>
      <c r="E5" s="42"/>
      <c r="H5" s="54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5932.0834999999988</v>
      </c>
    </row>
    <row r="6" spans="1:8" ht="23.25" thickBot="1" x14ac:dyDescent="0.4">
      <c r="A6" s="45" t="s">
        <v>8</v>
      </c>
      <c r="B6" s="43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</f>
        <v>5216</v>
      </c>
      <c r="C6" s="44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</f>
        <v>5815.6570000000011</v>
      </c>
      <c r="D6" s="44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</f>
        <v>5804.3531000000003</v>
      </c>
      <c r="E6" s="68"/>
      <c r="H6" s="54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5662.3148000000001</v>
      </c>
    </row>
    <row r="7" spans="1:8" ht="23.25" thickBot="1" x14ac:dyDescent="0.4">
      <c r="A7" s="42" t="s">
        <v>9</v>
      </c>
      <c r="B7" s="43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</f>
        <v>5046</v>
      </c>
      <c r="C7" s="44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</f>
        <v>5266.9568000000008</v>
      </c>
      <c r="D7" s="44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</f>
        <v>5256.5660999999991</v>
      </c>
      <c r="E7" s="68"/>
      <c r="H7" s="54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5566.5912000000008</v>
      </c>
    </row>
    <row r="8" spans="1:8" ht="23.25" thickBot="1" x14ac:dyDescent="0.4">
      <c r="A8" s="45" t="s">
        <v>10</v>
      </c>
      <c r="B8" s="43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</f>
        <v>5771</v>
      </c>
      <c r="C8" s="44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</f>
        <v>5725.6417999999985</v>
      </c>
      <c r="D8" s="44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</f>
        <v>5710.195200000001</v>
      </c>
      <c r="E8" s="68"/>
    </row>
    <row r="9" spans="1:8" ht="23.25" thickBot="1" x14ac:dyDescent="0.4">
      <c r="A9" s="42" t="s">
        <v>11</v>
      </c>
      <c r="B9" s="43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</f>
        <v>5223</v>
      </c>
      <c r="C9" s="44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</f>
        <v>5689.7514000000001</v>
      </c>
      <c r="D9" s="44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</f>
        <v>5681.6301999999996</v>
      </c>
      <c r="E9" s="68"/>
    </row>
    <row r="10" spans="1:8" ht="23.25" thickBot="1" x14ac:dyDescent="0.4">
      <c r="A10" s="45" t="s">
        <v>12</v>
      </c>
      <c r="B10" s="43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</f>
        <v>5325</v>
      </c>
      <c r="C10" s="44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</f>
        <v>5946.8132999999998</v>
      </c>
      <c r="D10" s="44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</f>
        <v>5935.9040000000005</v>
      </c>
      <c r="E10" s="68"/>
    </row>
    <row r="11" spans="1:8" ht="23.25" thickBot="1" x14ac:dyDescent="0.4">
      <c r="A11" s="42" t="s">
        <v>13</v>
      </c>
      <c r="B11" s="43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</f>
        <v>4741</v>
      </c>
      <c r="C11" s="44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</f>
        <v>5562.3908999999994</v>
      </c>
      <c r="D11" s="44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</f>
        <v>5555.4254999999994</v>
      </c>
      <c r="E11" s="68"/>
    </row>
    <row r="12" spans="1:8" ht="23.25" thickBot="1" x14ac:dyDescent="0.4">
      <c r="A12" s="45" t="s">
        <v>14</v>
      </c>
      <c r="B12" s="43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</f>
        <v>5065</v>
      </c>
      <c r="C12" s="44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</f>
        <v>5927.1964000000007</v>
      </c>
      <c r="D12" s="44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</f>
        <v>5916.1146999999992</v>
      </c>
      <c r="E12" s="68"/>
    </row>
    <row r="13" spans="1:8" ht="23.25" thickBot="1" x14ac:dyDescent="0.4">
      <c r="A13" s="42" t="s">
        <v>15</v>
      </c>
      <c r="B13" s="43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</f>
        <v>5487</v>
      </c>
      <c r="C13" s="44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</f>
        <v>6065.3975999999984</v>
      </c>
      <c r="D13" s="44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</f>
        <v>6056.5423999999975</v>
      </c>
      <c r="E13" s="68"/>
    </row>
    <row r="14" spans="1:8" ht="23.25" thickBot="1" x14ac:dyDescent="0.4">
      <c r="A14" s="45" t="s">
        <v>16</v>
      </c>
      <c r="B14" s="43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</f>
        <v>5579</v>
      </c>
      <c r="C14" s="44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</f>
        <v>6093.5290000000005</v>
      </c>
      <c r="D14" s="44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</f>
        <v>6077.2930000000006</v>
      </c>
      <c r="E14" s="68"/>
    </row>
    <row r="15" spans="1:8" ht="23.25" thickBot="1" x14ac:dyDescent="0.4">
      <c r="A15" s="42" t="s">
        <v>17</v>
      </c>
      <c r="B15" s="43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</f>
        <v>5710</v>
      </c>
      <c r="C15" s="44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</f>
        <v>6159.0034000000005</v>
      </c>
      <c r="D15" s="44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</f>
        <v>6168.346199999999</v>
      </c>
      <c r="E15" s="68"/>
    </row>
    <row r="16" spans="1:8" ht="23.25" thickBot="1" x14ac:dyDescent="0.4">
      <c r="A16" s="45" t="s">
        <v>18</v>
      </c>
      <c r="B16" s="43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</f>
        <v>5937</v>
      </c>
      <c r="C16" s="44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</f>
        <v>6193.5663000000004</v>
      </c>
      <c r="D16" s="44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</f>
        <v>6182.3634999999995</v>
      </c>
      <c r="E16" s="68"/>
    </row>
    <row r="17" spans="1:5" x14ac:dyDescent="0.35">
      <c r="A17" s="11" t="s">
        <v>20</v>
      </c>
      <c r="B17" s="12">
        <f>SUM(B5:B16)</f>
        <v>64544</v>
      </c>
      <c r="C17" s="13">
        <f t="shared" ref="C17:D17" si="0">SUM(C5:C16)</f>
        <v>70366.661399999997</v>
      </c>
      <c r="D17" s="13">
        <f t="shared" si="0"/>
        <v>70250.637199999997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1" sqref="H11"/>
    </sheetView>
  </sheetViews>
  <sheetFormatPr defaultRowHeight="22.5" x14ac:dyDescent="0.35"/>
  <sheetData>
    <row r="1" spans="1:8" ht="22.5" customHeight="1" x14ac:dyDescent="0.35">
      <c r="A1" s="188" t="s">
        <v>312</v>
      </c>
      <c r="B1" s="188"/>
      <c r="C1" s="188"/>
      <c r="D1" s="188"/>
      <c r="E1" s="188"/>
    </row>
    <row r="2" spans="1:8" ht="22.5" customHeight="1" x14ac:dyDescent="0.35">
      <c r="A2" s="188" t="s">
        <v>58</v>
      </c>
      <c r="B2" s="188"/>
      <c r="C2" s="188"/>
      <c r="D2" s="188"/>
      <c r="E2" s="188"/>
    </row>
    <row r="3" spans="1:8" ht="26.25" thickBot="1" x14ac:dyDescent="0.4">
      <c r="A3" s="186" t="s">
        <v>2</v>
      </c>
      <c r="B3" s="179" t="s">
        <v>3</v>
      </c>
      <c r="C3" s="179" t="s">
        <v>4</v>
      </c>
      <c r="D3" s="179" t="s">
        <v>5</v>
      </c>
      <c r="E3" s="180" t="s">
        <v>6</v>
      </c>
    </row>
    <row r="4" spans="1:8" ht="24" thickTop="1" thickBot="1" x14ac:dyDescent="0.4">
      <c r="A4" s="187"/>
      <c r="B4" s="9">
        <v>2562</v>
      </c>
      <c r="C4" s="9">
        <v>2562</v>
      </c>
      <c r="D4" s="9">
        <v>2562</v>
      </c>
      <c r="E4" s="10">
        <v>2561</v>
      </c>
    </row>
    <row r="5" spans="1:8" ht="24" thickTop="1" thickBot="1" x14ac:dyDescent="0.4">
      <c r="A5" s="42" t="s">
        <v>7</v>
      </c>
      <c r="B5" s="43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</f>
        <v>5508</v>
      </c>
      <c r="C5" s="44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6236.0442999999996</v>
      </c>
      <c r="D5" s="44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6223.5191000000004</v>
      </c>
      <c r="E5" s="42"/>
      <c r="H5" s="54"/>
    </row>
    <row r="6" spans="1:8" ht="23.25" thickBot="1" x14ac:dyDescent="0.4">
      <c r="A6" s="45" t="s">
        <v>8</v>
      </c>
      <c r="B6" s="43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</f>
        <v>5411</v>
      </c>
      <c r="C6" s="44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5844.8240000000005</v>
      </c>
      <c r="D6" s="44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5829.5045</v>
      </c>
      <c r="E6" s="68"/>
      <c r="H6" s="54"/>
    </row>
    <row r="7" spans="1:8" ht="23.25" thickBot="1" x14ac:dyDescent="0.4">
      <c r="A7" s="42" t="s">
        <v>9</v>
      </c>
      <c r="B7" s="43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</f>
        <v>5059</v>
      </c>
      <c r="C7" s="44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5838.1386000000002</v>
      </c>
      <c r="D7" s="44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5832.4589999999989</v>
      </c>
      <c r="E7" s="68"/>
      <c r="H7" s="54"/>
    </row>
    <row r="8" spans="1:8" ht="23.25" thickBot="1" x14ac:dyDescent="0.4">
      <c r="A8" s="45" t="s">
        <v>10</v>
      </c>
      <c r="B8" s="43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</f>
        <v>5088</v>
      </c>
      <c r="C8" s="44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</f>
        <v>6032.5221999999994</v>
      </c>
      <c r="D8" s="44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</f>
        <v>6026.6277999999975</v>
      </c>
      <c r="E8" s="68"/>
    </row>
    <row r="9" spans="1:8" ht="23.25" thickBot="1" x14ac:dyDescent="0.4">
      <c r="A9" s="42" t="s">
        <v>11</v>
      </c>
      <c r="B9" s="43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</f>
        <v>4777</v>
      </c>
      <c r="C9" s="44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</f>
        <v>5639.9528</v>
      </c>
      <c r="D9" s="44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</f>
        <v>5625.2575999999999</v>
      </c>
      <c r="E9" s="68"/>
    </row>
    <row r="10" spans="1:8" ht="23.25" thickBot="1" x14ac:dyDescent="0.4">
      <c r="A10" s="45" t="s">
        <v>12</v>
      </c>
      <c r="B10" s="43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</f>
        <v>5431</v>
      </c>
      <c r="C10" s="44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</f>
        <v>6104.3422999999984</v>
      </c>
      <c r="D10" s="44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</f>
        <v>6096.9994000000006</v>
      </c>
      <c r="E10" s="68"/>
    </row>
    <row r="11" spans="1:8" ht="23.25" thickBot="1" x14ac:dyDescent="0.4">
      <c r="A11" s="42" t="s">
        <v>13</v>
      </c>
      <c r="B11" s="43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</f>
        <v>4740</v>
      </c>
      <c r="C11" s="44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</f>
        <v>5792.3618000000006</v>
      </c>
      <c r="D11" s="44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</f>
        <v>5784.2863000000007</v>
      </c>
      <c r="E11" s="68"/>
    </row>
    <row r="12" spans="1:8" ht="23.25" thickBot="1" x14ac:dyDescent="0.4">
      <c r="A12" s="45" t="s">
        <v>14</v>
      </c>
      <c r="B12" s="43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</f>
        <v>4935</v>
      </c>
      <c r="C12" s="44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</f>
        <v>5985.3724999999986</v>
      </c>
      <c r="D12" s="44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</f>
        <v>5973.9022000000004</v>
      </c>
      <c r="E12" s="68"/>
    </row>
    <row r="13" spans="1:8" ht="23.25" thickBot="1" x14ac:dyDescent="0.4">
      <c r="A13" s="42" t="s">
        <v>15</v>
      </c>
      <c r="B13" s="43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</f>
        <v>4834</v>
      </c>
      <c r="C13" s="44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</f>
        <v>5471.2135000000007</v>
      </c>
      <c r="D13" s="44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</f>
        <v>5479.9847</v>
      </c>
      <c r="E13" s="68"/>
    </row>
    <row r="14" spans="1:8" ht="23.25" thickBot="1" x14ac:dyDescent="0.4">
      <c r="A14" s="45" t="s">
        <v>16</v>
      </c>
      <c r="B14" s="43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</f>
        <v>4989</v>
      </c>
      <c r="C14" s="44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</f>
        <v>5846.4821999999995</v>
      </c>
      <c r="D14" s="44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</f>
        <v>5845.9333000000015</v>
      </c>
      <c r="E14" s="68"/>
    </row>
    <row r="15" spans="1:8" ht="23.25" thickBot="1" x14ac:dyDescent="0.4">
      <c r="A15" s="42" t="s">
        <v>17</v>
      </c>
      <c r="B15" s="43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</f>
        <v>5114</v>
      </c>
      <c r="C15" s="44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</f>
        <v>5905.9147000000012</v>
      </c>
      <c r="D15" s="44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</f>
        <v>5895.0602999999992</v>
      </c>
      <c r="E15" s="68"/>
    </row>
    <row r="16" spans="1:8" ht="23.25" thickBot="1" x14ac:dyDescent="0.4">
      <c r="A16" s="45" t="s">
        <v>18</v>
      </c>
      <c r="B16" s="43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</f>
        <v>5370</v>
      </c>
      <c r="C16" s="44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</f>
        <v>6134.1953999999996</v>
      </c>
      <c r="D16" s="44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</f>
        <v>6120.7802000000011</v>
      </c>
      <c r="E16" s="68"/>
    </row>
    <row r="17" spans="1:5" x14ac:dyDescent="0.35">
      <c r="A17" s="11" t="s">
        <v>20</v>
      </c>
      <c r="B17" s="12">
        <f>SUM(B5:B16)</f>
        <v>61256</v>
      </c>
      <c r="C17" s="13">
        <f t="shared" ref="C17:D17" si="0">SUM(C5:C16)</f>
        <v>70831.364299999987</v>
      </c>
      <c r="D17" s="13">
        <f t="shared" si="0"/>
        <v>70734.314400000003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309"/>
  <sheetViews>
    <sheetView topLeftCell="E255" zoomScale="80" zoomScaleNormal="80" workbookViewId="0">
      <selection activeCell="X263" sqref="X263:Y275"/>
    </sheetView>
  </sheetViews>
  <sheetFormatPr defaultRowHeight="22.5" x14ac:dyDescent="0.35"/>
  <cols>
    <col min="8" max="12" width="9.625" bestFit="1" customWidth="1"/>
    <col min="13" max="13" width="9.625" customWidth="1"/>
    <col min="14" max="18" width="9.625" bestFit="1" customWidth="1"/>
    <col min="19" max="19" width="9.625" customWidth="1"/>
    <col min="26" max="26" width="29.625" customWidth="1"/>
  </cols>
  <sheetData>
    <row r="1" spans="1:26" ht="22.5" customHeight="1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36"/>
      <c r="W1" s="36"/>
      <c r="X1" s="128"/>
      <c r="Y1" s="147"/>
      <c r="Z1" s="191" t="s">
        <v>320</v>
      </c>
    </row>
    <row r="2" spans="1:26" ht="22.5" customHeight="1" x14ac:dyDescent="0.35">
      <c r="A2" s="188" t="s">
        <v>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6"/>
      <c r="W2" s="36"/>
      <c r="X2" s="128"/>
      <c r="Y2" s="147"/>
      <c r="Z2" s="191"/>
    </row>
    <row r="3" spans="1:26" ht="23.25" customHeight="1" thickBot="1" x14ac:dyDescent="0.4">
      <c r="A3" s="186" t="s">
        <v>2</v>
      </c>
      <c r="B3" s="33"/>
      <c r="C3" s="187" t="s">
        <v>3</v>
      </c>
      <c r="D3" s="187"/>
      <c r="E3" s="34"/>
      <c r="F3" s="129"/>
      <c r="G3" s="146"/>
      <c r="H3" s="187" t="s">
        <v>4</v>
      </c>
      <c r="I3" s="187"/>
      <c r="J3" s="34"/>
      <c r="K3" s="34"/>
      <c r="L3" s="130"/>
      <c r="M3" s="148"/>
      <c r="N3" s="189" t="s">
        <v>5</v>
      </c>
      <c r="O3" s="189"/>
      <c r="P3" s="189"/>
      <c r="Q3" s="189"/>
      <c r="R3" s="130"/>
      <c r="S3" s="148"/>
      <c r="T3" s="190" t="s">
        <v>6</v>
      </c>
      <c r="U3" s="190"/>
      <c r="V3" s="190"/>
      <c r="W3" s="190"/>
      <c r="X3" s="131"/>
      <c r="Y3" s="149"/>
    </row>
    <row r="4" spans="1:26" ht="24" thickTop="1" thickBot="1" x14ac:dyDescent="0.4">
      <c r="A4" s="187"/>
      <c r="B4" s="9">
        <v>2557</v>
      </c>
      <c r="C4" s="9">
        <v>2558</v>
      </c>
      <c r="D4" s="9">
        <v>2559</v>
      </c>
      <c r="E4" s="9">
        <v>2560</v>
      </c>
      <c r="F4" s="9">
        <v>2561</v>
      </c>
      <c r="G4" s="9">
        <v>2562</v>
      </c>
      <c r="H4" s="9">
        <v>2557</v>
      </c>
      <c r="I4" s="9">
        <v>2558</v>
      </c>
      <c r="J4" s="9">
        <v>2559</v>
      </c>
      <c r="K4" s="9">
        <v>2560</v>
      </c>
      <c r="L4" s="9">
        <v>2561</v>
      </c>
      <c r="M4" s="9">
        <v>2562</v>
      </c>
      <c r="N4" s="9">
        <v>2557</v>
      </c>
      <c r="O4" s="9">
        <v>2558</v>
      </c>
      <c r="P4" s="9">
        <v>2559</v>
      </c>
      <c r="Q4" s="9">
        <v>2560</v>
      </c>
      <c r="R4" s="9">
        <v>2561</v>
      </c>
      <c r="S4" s="9">
        <v>2562</v>
      </c>
      <c r="T4" s="10">
        <v>2557</v>
      </c>
      <c r="U4" s="10">
        <v>2558</v>
      </c>
      <c r="V4" s="10">
        <v>2559</v>
      </c>
      <c r="W4" s="10">
        <v>2560</v>
      </c>
      <c r="X4" s="131">
        <v>2561</v>
      </c>
      <c r="Y4" s="149">
        <v>2562</v>
      </c>
    </row>
    <row r="5" spans="1:26" ht="24" thickTop="1" thickBot="1" x14ac:dyDescent="0.4">
      <c r="A5" s="5" t="s">
        <v>7</v>
      </c>
      <c r="B5" s="43">
        <v>2138</v>
      </c>
      <c r="C5" s="6">
        <v>1814</v>
      </c>
      <c r="D5" s="6">
        <v>2285</v>
      </c>
      <c r="E5" s="6">
        <v>2224</v>
      </c>
      <c r="F5" s="6">
        <v>2350</v>
      </c>
      <c r="G5" s="6">
        <v>2328</v>
      </c>
      <c r="H5" s="44">
        <v>3097.6239999999998</v>
      </c>
      <c r="I5" s="7">
        <v>2885.9740999999999</v>
      </c>
      <c r="J5" s="7">
        <v>3520.8054000000002</v>
      </c>
      <c r="K5" s="7">
        <v>3514.1113</v>
      </c>
      <c r="L5" s="7">
        <v>3387.2229000000002</v>
      </c>
      <c r="M5" s="7">
        <v>3829.9207000000001</v>
      </c>
      <c r="N5" s="44">
        <v>3092.9539</v>
      </c>
      <c r="O5" s="7">
        <v>2884.3249000000001</v>
      </c>
      <c r="P5" s="7">
        <v>3428.152</v>
      </c>
      <c r="Q5" s="7">
        <v>3507.2256000000002</v>
      </c>
      <c r="R5" s="7">
        <v>3379.5034999999998</v>
      </c>
      <c r="S5" s="7">
        <v>3824.6286</v>
      </c>
      <c r="T5" s="42">
        <v>1.45</v>
      </c>
      <c r="U5" s="8">
        <v>1.59</v>
      </c>
      <c r="V5" s="8">
        <v>1.5</v>
      </c>
      <c r="W5" s="8">
        <v>1.58</v>
      </c>
      <c r="X5" s="8">
        <v>1.44</v>
      </c>
      <c r="Y5" s="8">
        <v>1.65</v>
      </c>
    </row>
    <row r="6" spans="1:26" ht="23.25" thickBot="1" x14ac:dyDescent="0.4">
      <c r="A6" s="1" t="s">
        <v>8</v>
      </c>
      <c r="B6" s="46">
        <v>1944</v>
      </c>
      <c r="C6" s="2">
        <v>1731</v>
      </c>
      <c r="D6" s="2">
        <v>2079</v>
      </c>
      <c r="E6" s="2">
        <v>2204</v>
      </c>
      <c r="F6" s="2">
        <v>2299</v>
      </c>
      <c r="G6" s="2">
        <v>2294</v>
      </c>
      <c r="H6" s="47">
        <v>3047.9457000000002</v>
      </c>
      <c r="I6" s="3">
        <v>2793.8915999999999</v>
      </c>
      <c r="J6" s="3">
        <v>3333.3440999999998</v>
      </c>
      <c r="K6" s="3">
        <v>3326.6084000000001</v>
      </c>
      <c r="L6" s="3">
        <v>3399.8209000000002</v>
      </c>
      <c r="M6" s="3">
        <v>3438.2656000000002</v>
      </c>
      <c r="N6" s="47">
        <v>3043.8243000000002</v>
      </c>
      <c r="O6" s="3">
        <v>2789.8914</v>
      </c>
      <c r="P6" s="3">
        <v>3265.3438000000001</v>
      </c>
      <c r="Q6" s="3">
        <v>3323.3692000000001</v>
      </c>
      <c r="R6" s="3">
        <v>3395.2368999999999</v>
      </c>
      <c r="S6" s="3">
        <v>3431.3341999999998</v>
      </c>
      <c r="T6" s="45">
        <v>1.57</v>
      </c>
      <c r="U6" s="4">
        <v>1.61</v>
      </c>
      <c r="V6" s="4">
        <v>1.57</v>
      </c>
      <c r="W6" s="4">
        <v>1.51</v>
      </c>
      <c r="X6" s="4">
        <v>1.48</v>
      </c>
      <c r="Y6" s="4">
        <v>1.5</v>
      </c>
    </row>
    <row r="7" spans="1:26" ht="23.25" thickBot="1" x14ac:dyDescent="0.4">
      <c r="A7" s="5" t="s">
        <v>9</v>
      </c>
      <c r="B7" s="43">
        <v>1984</v>
      </c>
      <c r="C7" s="6">
        <v>2052</v>
      </c>
      <c r="D7" s="6">
        <v>2156</v>
      </c>
      <c r="E7" s="6">
        <v>2144</v>
      </c>
      <c r="F7" s="6">
        <v>1998</v>
      </c>
      <c r="G7" s="6">
        <v>2025</v>
      </c>
      <c r="H7" s="44">
        <v>3155.7233999999999</v>
      </c>
      <c r="I7" s="7">
        <v>3458.3335999999999</v>
      </c>
      <c r="J7" s="7">
        <v>3214.89</v>
      </c>
      <c r="K7" s="7">
        <v>3200.8633</v>
      </c>
      <c r="L7" s="7">
        <v>2978.8679999999999</v>
      </c>
      <c r="M7" s="7">
        <v>3484.7698999999998</v>
      </c>
      <c r="N7" s="44">
        <v>3153.3489</v>
      </c>
      <c r="O7" s="7">
        <v>3456.6052</v>
      </c>
      <c r="P7" s="7">
        <v>3207.5155</v>
      </c>
      <c r="Q7" s="7">
        <v>3195.3845999999999</v>
      </c>
      <c r="R7" s="7">
        <v>2972.5030000000002</v>
      </c>
      <c r="S7" s="7">
        <v>3479.4760999999999</v>
      </c>
      <c r="T7" s="42">
        <v>1.59</v>
      </c>
      <c r="U7" s="8">
        <v>1.69</v>
      </c>
      <c r="V7" s="8">
        <v>1.49</v>
      </c>
      <c r="W7" s="8">
        <v>1.49</v>
      </c>
      <c r="X7" s="8">
        <v>1.49</v>
      </c>
      <c r="Y7" s="8">
        <v>1.72</v>
      </c>
    </row>
    <row r="8" spans="1:26" ht="23.25" thickBot="1" x14ac:dyDescent="0.4">
      <c r="A8" s="1" t="s">
        <v>10</v>
      </c>
      <c r="B8" s="46">
        <v>1944</v>
      </c>
      <c r="C8" s="2">
        <v>1553</v>
      </c>
      <c r="D8" s="2">
        <v>2008</v>
      </c>
      <c r="E8" s="2">
        <v>1997</v>
      </c>
      <c r="F8" s="2">
        <v>2283</v>
      </c>
      <c r="G8" s="2">
        <v>2084</v>
      </c>
      <c r="H8" s="47">
        <v>3265.7909</v>
      </c>
      <c r="I8" s="3">
        <v>2313.8420999999998</v>
      </c>
      <c r="J8" s="3">
        <v>2990.7588000000001</v>
      </c>
      <c r="K8" s="3">
        <v>2984.1078000000002</v>
      </c>
      <c r="L8" s="3">
        <v>3231.7035000000001</v>
      </c>
      <c r="M8" s="3">
        <v>3645.9652000000001</v>
      </c>
      <c r="N8" s="47">
        <v>3262.9778000000001</v>
      </c>
      <c r="O8" s="3">
        <v>2306.81</v>
      </c>
      <c r="P8" s="3">
        <v>2952.7067000000002</v>
      </c>
      <c r="Q8" s="3">
        <v>2983.4349000000002</v>
      </c>
      <c r="R8" s="3">
        <v>3225.6507000000001</v>
      </c>
      <c r="S8" s="3">
        <v>3638.1026999999999</v>
      </c>
      <c r="T8" s="45">
        <v>1.68</v>
      </c>
      <c r="U8" s="4">
        <v>1.49</v>
      </c>
      <c r="V8" s="4">
        <v>1.47</v>
      </c>
      <c r="W8" s="4">
        <v>1.49</v>
      </c>
      <c r="X8" s="4">
        <v>1.42</v>
      </c>
      <c r="Y8" s="4">
        <v>1.75</v>
      </c>
    </row>
    <row r="9" spans="1:26" ht="23.25" thickBot="1" x14ac:dyDescent="0.4">
      <c r="A9" s="5" t="s">
        <v>11</v>
      </c>
      <c r="B9" s="43">
        <v>1940</v>
      </c>
      <c r="C9" s="6">
        <v>1912</v>
      </c>
      <c r="D9" s="6">
        <v>1999</v>
      </c>
      <c r="E9" s="6">
        <v>1890</v>
      </c>
      <c r="F9" s="6">
        <v>2152</v>
      </c>
      <c r="G9" s="6">
        <v>2022</v>
      </c>
      <c r="H9" s="44">
        <v>3198.6289999999999</v>
      </c>
      <c r="I9" s="7">
        <v>3013.1617999999999</v>
      </c>
      <c r="J9" s="7">
        <v>3012.5958000000001</v>
      </c>
      <c r="K9" s="7">
        <v>3006.9783000000002</v>
      </c>
      <c r="L9" s="7">
        <v>3247.5210000000002</v>
      </c>
      <c r="M9" s="7">
        <v>3347.5302999999999</v>
      </c>
      <c r="N9" s="44">
        <v>3193.0511000000001</v>
      </c>
      <c r="O9" s="7">
        <v>3007.8152</v>
      </c>
      <c r="P9" s="7">
        <v>3011.2881000000002</v>
      </c>
      <c r="Q9" s="7">
        <v>3003.0742</v>
      </c>
      <c r="R9" s="7">
        <v>3241.5426000000002</v>
      </c>
      <c r="S9" s="7">
        <v>3341.2138</v>
      </c>
      <c r="T9" s="42">
        <v>1.65</v>
      </c>
      <c r="U9" s="8">
        <v>1.58</v>
      </c>
      <c r="V9" s="8">
        <v>1.51</v>
      </c>
      <c r="W9" s="8">
        <v>1.59</v>
      </c>
      <c r="X9" s="8">
        <v>1.51</v>
      </c>
      <c r="Y9" s="8">
        <v>1.66</v>
      </c>
    </row>
    <row r="10" spans="1:26" ht="23.25" thickBot="1" x14ac:dyDescent="0.4">
      <c r="A10" s="1" t="s">
        <v>12</v>
      </c>
      <c r="B10" s="46">
        <v>1915</v>
      </c>
      <c r="C10" s="2">
        <v>1997</v>
      </c>
      <c r="D10" s="2">
        <v>1794</v>
      </c>
      <c r="E10" s="2">
        <v>2110</v>
      </c>
      <c r="F10" s="2">
        <v>2181</v>
      </c>
      <c r="G10" s="2">
        <v>2292</v>
      </c>
      <c r="H10" s="47">
        <v>3427.4068000000002</v>
      </c>
      <c r="I10" s="3">
        <v>3185.1408999999999</v>
      </c>
      <c r="J10" s="3">
        <v>3344.8490999999999</v>
      </c>
      <c r="K10" s="3">
        <v>3338.0677000000001</v>
      </c>
      <c r="L10" s="3">
        <v>3413.8281999999999</v>
      </c>
      <c r="M10" s="3">
        <v>3666.7350999999999</v>
      </c>
      <c r="N10" s="47">
        <v>3425.4018999999998</v>
      </c>
      <c r="O10" s="3">
        <v>3180.7338</v>
      </c>
      <c r="P10" s="3">
        <v>2946.616</v>
      </c>
      <c r="Q10" s="3">
        <v>3335.6008999999999</v>
      </c>
      <c r="R10" s="3">
        <v>3410.5996</v>
      </c>
      <c r="S10" s="3">
        <v>3664.5882000000001</v>
      </c>
      <c r="T10" s="45">
        <v>1.79</v>
      </c>
      <c r="U10" s="4">
        <v>1.59</v>
      </c>
      <c r="V10" s="4">
        <v>1.65</v>
      </c>
      <c r="W10" s="4">
        <v>1.58</v>
      </c>
      <c r="X10" s="4">
        <v>1.57</v>
      </c>
      <c r="Y10" s="4">
        <v>1.6</v>
      </c>
    </row>
    <row r="11" spans="1:26" ht="23.25" thickBot="1" x14ac:dyDescent="0.4">
      <c r="A11" s="5" t="s">
        <v>13</v>
      </c>
      <c r="B11" s="43">
        <v>1776</v>
      </c>
      <c r="C11" s="6">
        <v>1789</v>
      </c>
      <c r="D11" s="6">
        <v>1960</v>
      </c>
      <c r="E11" s="6">
        <v>1917</v>
      </c>
      <c r="F11" s="6">
        <v>2021</v>
      </c>
      <c r="G11" s="6">
        <v>2009</v>
      </c>
      <c r="H11" s="44">
        <v>3022.4031</v>
      </c>
      <c r="I11" s="7">
        <v>2642.9457000000002</v>
      </c>
      <c r="J11" s="7">
        <v>3016.8528000000001</v>
      </c>
      <c r="K11" s="7">
        <v>2999.7242999999999</v>
      </c>
      <c r="L11" s="7">
        <v>3047.9398000000001</v>
      </c>
      <c r="M11" s="7">
        <v>3426.6968999999999</v>
      </c>
      <c r="N11" s="44">
        <v>3019.9342999999999</v>
      </c>
      <c r="O11" s="7">
        <v>2638.9868999999999</v>
      </c>
      <c r="P11" s="7">
        <v>3043.8987999999999</v>
      </c>
      <c r="Q11" s="7">
        <v>2998.5522999999998</v>
      </c>
      <c r="R11" s="7">
        <v>3044.8015999999998</v>
      </c>
      <c r="S11" s="7">
        <v>3421.7687000000001</v>
      </c>
      <c r="T11" s="42">
        <v>1.7</v>
      </c>
      <c r="U11" s="8">
        <v>1.48</v>
      </c>
      <c r="V11" s="8">
        <v>1.55</v>
      </c>
      <c r="W11" s="8">
        <v>1.56</v>
      </c>
      <c r="X11" s="8">
        <v>1.51</v>
      </c>
      <c r="Y11" s="8">
        <v>1.71</v>
      </c>
    </row>
    <row r="12" spans="1:26" ht="23.25" thickBot="1" x14ac:dyDescent="0.4">
      <c r="A12" s="1" t="s">
        <v>14</v>
      </c>
      <c r="B12" s="46">
        <v>1712</v>
      </c>
      <c r="C12" s="2">
        <v>1959</v>
      </c>
      <c r="D12" s="2">
        <v>1932</v>
      </c>
      <c r="E12" s="2">
        <v>2084</v>
      </c>
      <c r="F12" s="2">
        <v>2148</v>
      </c>
      <c r="G12" s="2">
        <v>2133</v>
      </c>
      <c r="H12" s="47">
        <v>2973.4288000000001</v>
      </c>
      <c r="I12" s="3">
        <v>3004.7352000000001</v>
      </c>
      <c r="J12" s="3">
        <v>3044.9375</v>
      </c>
      <c r="K12" s="3">
        <v>3028.8101999999999</v>
      </c>
      <c r="L12" s="3">
        <v>3452.6655000000001</v>
      </c>
      <c r="M12" s="3">
        <v>3566.3838000000001</v>
      </c>
      <c r="N12" s="47">
        <v>2967.9497999999999</v>
      </c>
      <c r="O12" s="3">
        <v>3001.8516</v>
      </c>
      <c r="P12" s="3">
        <v>2820.5056</v>
      </c>
      <c r="Q12" s="3">
        <v>3026.0057999999999</v>
      </c>
      <c r="R12" s="3">
        <v>3448.1849000000002</v>
      </c>
      <c r="S12" s="3">
        <v>3558.4225999999999</v>
      </c>
      <c r="T12" s="45">
        <v>1.74</v>
      </c>
      <c r="U12" s="4">
        <v>1.53</v>
      </c>
      <c r="V12" s="4">
        <v>1.46</v>
      </c>
      <c r="W12" s="4">
        <v>1.45</v>
      </c>
      <c r="X12" s="4">
        <v>1.61</v>
      </c>
      <c r="Y12" s="4">
        <v>1.67</v>
      </c>
    </row>
    <row r="13" spans="1:26" ht="23.25" thickBot="1" x14ac:dyDescent="0.4">
      <c r="A13" s="5" t="s">
        <v>15</v>
      </c>
      <c r="B13" s="43">
        <v>1621</v>
      </c>
      <c r="C13" s="6">
        <v>2024</v>
      </c>
      <c r="D13" s="6">
        <v>2011</v>
      </c>
      <c r="E13" s="6">
        <v>2130</v>
      </c>
      <c r="F13" s="6">
        <v>2312</v>
      </c>
      <c r="G13" s="6">
        <v>2127</v>
      </c>
      <c r="H13" s="44">
        <v>2607.0374000000002</v>
      </c>
      <c r="I13" s="7">
        <v>3124.5061000000001</v>
      </c>
      <c r="J13" s="7">
        <v>3102.8101000000001</v>
      </c>
      <c r="K13" s="7">
        <v>3087.2103000000002</v>
      </c>
      <c r="L13" s="7">
        <v>3394.2725999999998</v>
      </c>
      <c r="M13" s="7">
        <v>3198.9652000000001</v>
      </c>
      <c r="N13" s="44">
        <v>2602.2775000000001</v>
      </c>
      <c r="O13" s="7">
        <v>3118.1819999999998</v>
      </c>
      <c r="P13" s="7">
        <v>2915.4047</v>
      </c>
      <c r="Q13" s="7">
        <v>3081.9841000000001</v>
      </c>
      <c r="R13" s="7">
        <v>3392.0958000000001</v>
      </c>
      <c r="S13" s="7">
        <v>3211.7491</v>
      </c>
      <c r="T13" s="42">
        <v>1.61</v>
      </c>
      <c r="U13" s="8">
        <v>1.54</v>
      </c>
      <c r="V13" s="8">
        <v>1.45</v>
      </c>
      <c r="W13" s="8">
        <v>1.45</v>
      </c>
      <c r="X13" s="8">
        <v>1.47</v>
      </c>
      <c r="Y13" s="8">
        <v>1.5</v>
      </c>
    </row>
    <row r="14" spans="1:26" ht="23.25" thickBot="1" x14ac:dyDescent="0.4">
      <c r="A14" s="1" t="s">
        <v>16</v>
      </c>
      <c r="B14" s="46">
        <v>1718</v>
      </c>
      <c r="C14" s="2">
        <v>1910</v>
      </c>
      <c r="D14" s="2">
        <v>2104</v>
      </c>
      <c r="E14" s="2">
        <v>2311</v>
      </c>
      <c r="F14" s="2">
        <v>2318</v>
      </c>
      <c r="G14" s="2">
        <v>2185</v>
      </c>
      <c r="H14" s="47">
        <v>2746.9124999999999</v>
      </c>
      <c r="I14" s="3">
        <v>2860.4104000000002</v>
      </c>
      <c r="J14" s="3">
        <v>3476.8548999999998</v>
      </c>
      <c r="K14" s="3">
        <v>3503.8184999999999</v>
      </c>
      <c r="L14" s="3">
        <v>3498.5826999999999</v>
      </c>
      <c r="M14" s="3">
        <v>3497.585</v>
      </c>
      <c r="N14" s="47">
        <v>2741.6934999999999</v>
      </c>
      <c r="O14" s="3">
        <v>2859.3573999999999</v>
      </c>
      <c r="P14" s="3">
        <v>3095.7885000000001</v>
      </c>
      <c r="Q14" s="3">
        <v>3498.0084999999999</v>
      </c>
      <c r="R14" s="3">
        <v>3489.2671</v>
      </c>
      <c r="S14" s="3">
        <v>3500.6709999999998</v>
      </c>
      <c r="T14" s="45">
        <v>1.6</v>
      </c>
      <c r="U14" s="4">
        <v>1.5</v>
      </c>
      <c r="V14" s="4">
        <v>1.47</v>
      </c>
      <c r="W14" s="4">
        <v>1.52</v>
      </c>
      <c r="X14" s="4">
        <v>1.51</v>
      </c>
      <c r="Y14" s="4">
        <v>1.6</v>
      </c>
    </row>
    <row r="15" spans="1:26" ht="23.25" thickBot="1" x14ac:dyDescent="0.4">
      <c r="A15" s="5" t="s">
        <v>17</v>
      </c>
      <c r="B15" s="43">
        <v>1833</v>
      </c>
      <c r="C15" s="6">
        <v>2087</v>
      </c>
      <c r="D15" s="6">
        <v>2255</v>
      </c>
      <c r="E15" s="6">
        <v>2360</v>
      </c>
      <c r="F15" s="6">
        <v>2242</v>
      </c>
      <c r="G15" s="6">
        <v>2174</v>
      </c>
      <c r="H15" s="44">
        <v>3077.2993999999999</v>
      </c>
      <c r="I15" s="7">
        <v>3033.5875999999998</v>
      </c>
      <c r="J15" s="7">
        <v>3467.8681999999999</v>
      </c>
      <c r="K15" s="7">
        <v>3484.4013</v>
      </c>
      <c r="L15" s="7">
        <v>3411.6370999999999</v>
      </c>
      <c r="M15" s="7">
        <v>3548.2595000000001</v>
      </c>
      <c r="N15" s="44">
        <v>3073.6095</v>
      </c>
      <c r="O15" s="7">
        <v>3028.9396999999999</v>
      </c>
      <c r="P15" s="7">
        <v>3406.4937</v>
      </c>
      <c r="Q15" s="7">
        <v>3478.5623000000001</v>
      </c>
      <c r="R15" s="7">
        <v>3405.0814999999998</v>
      </c>
      <c r="S15" s="7">
        <v>3543.9398000000001</v>
      </c>
      <c r="T15" s="42">
        <v>1.68</v>
      </c>
      <c r="U15" s="8">
        <v>1.45</v>
      </c>
      <c r="V15" s="8">
        <v>1.51</v>
      </c>
      <c r="W15" s="8">
        <v>1.48</v>
      </c>
      <c r="X15" s="8">
        <v>1.52</v>
      </c>
      <c r="Y15" s="8">
        <v>1.63</v>
      </c>
    </row>
    <row r="16" spans="1:26" ht="23.25" thickBot="1" x14ac:dyDescent="0.4">
      <c r="A16" s="1" t="s">
        <v>18</v>
      </c>
      <c r="B16" s="46">
        <v>1800</v>
      </c>
      <c r="C16" s="2">
        <v>2210</v>
      </c>
      <c r="D16" s="2">
        <v>2289</v>
      </c>
      <c r="E16" s="2">
        <v>2309</v>
      </c>
      <c r="F16" s="2">
        <v>2406</v>
      </c>
      <c r="G16" s="2">
        <v>2229</v>
      </c>
      <c r="H16" s="47">
        <v>2810.9027000000001</v>
      </c>
      <c r="I16" s="3">
        <v>3242.8004000000001</v>
      </c>
      <c r="J16" s="3">
        <v>3544.2100999999998</v>
      </c>
      <c r="K16" s="3">
        <v>3590.5288999999998</v>
      </c>
      <c r="L16" s="3">
        <v>3442.1188999999999</v>
      </c>
      <c r="M16" s="3">
        <v>3593.7946999999999</v>
      </c>
      <c r="N16" s="47">
        <v>2807.6956</v>
      </c>
      <c r="O16" s="3">
        <v>3237.2725</v>
      </c>
      <c r="P16" s="3">
        <v>3415.1513</v>
      </c>
      <c r="Q16" s="3">
        <v>3584.8811999999998</v>
      </c>
      <c r="R16" s="3">
        <v>3438.5556000000001</v>
      </c>
      <c r="S16" s="3">
        <v>3584.8813</v>
      </c>
      <c r="T16" s="45">
        <v>1.56</v>
      </c>
      <c r="U16" s="4">
        <v>1.47</v>
      </c>
      <c r="V16" s="4">
        <v>1.49</v>
      </c>
      <c r="W16" s="4">
        <v>1.56</v>
      </c>
      <c r="X16" s="4">
        <v>1.43</v>
      </c>
      <c r="Y16" s="4">
        <v>1.61</v>
      </c>
    </row>
    <row r="17" spans="1:25" x14ac:dyDescent="0.35">
      <c r="A17" s="11" t="s">
        <v>20</v>
      </c>
      <c r="B17" s="12">
        <v>22325</v>
      </c>
      <c r="C17" s="12">
        <v>23038</v>
      </c>
      <c r="D17" s="12">
        <v>24872</v>
      </c>
      <c r="E17" s="12">
        <v>25680</v>
      </c>
      <c r="F17" s="12">
        <v>26710</v>
      </c>
      <c r="G17" s="12">
        <v>25902</v>
      </c>
      <c r="H17" s="13">
        <v>36431.1037</v>
      </c>
      <c r="I17" s="13">
        <v>35559.3295</v>
      </c>
      <c r="J17" s="13">
        <v>39070.7768</v>
      </c>
      <c r="K17" s="13">
        <v>39065.230300000003</v>
      </c>
      <c r="L17" s="13">
        <v>39906.181100000002</v>
      </c>
      <c r="M17" s="13">
        <v>42244.871899999998</v>
      </c>
      <c r="N17" s="13">
        <v>36384.718099999998</v>
      </c>
      <c r="O17" s="13">
        <v>35510.770600000003</v>
      </c>
      <c r="P17" s="13">
        <v>37508.864699999998</v>
      </c>
      <c r="Q17" s="13">
        <v>39016.083599999998</v>
      </c>
      <c r="R17" s="13">
        <v>39843.022799999999</v>
      </c>
      <c r="S17" s="13">
        <v>42200.776100000003</v>
      </c>
      <c r="T17" s="11">
        <v>1.63</v>
      </c>
      <c r="U17" s="11">
        <v>1.54</v>
      </c>
      <c r="V17" s="11">
        <v>1.51</v>
      </c>
      <c r="W17" s="11">
        <v>1.52</v>
      </c>
      <c r="X17" s="11">
        <v>1.49</v>
      </c>
      <c r="Y17" s="11">
        <v>1.63</v>
      </c>
    </row>
    <row r="18" spans="1:25" ht="22.5" customHeight="1" x14ac:dyDescent="0.35">
      <c r="A18" s="188" t="s">
        <v>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36"/>
      <c r="W18" s="36"/>
      <c r="X18" s="128"/>
      <c r="Y18" s="147"/>
    </row>
    <row r="19" spans="1:25" x14ac:dyDescent="0.35">
      <c r="A19" s="188" t="s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36"/>
      <c r="W19" s="36"/>
      <c r="X19" s="128"/>
      <c r="Y19" s="147"/>
    </row>
    <row r="20" spans="1:25" ht="23.25" customHeight="1" thickBot="1" x14ac:dyDescent="0.4">
      <c r="A20" s="186" t="s">
        <v>2</v>
      </c>
      <c r="B20" s="33"/>
      <c r="C20" s="187" t="s">
        <v>3</v>
      </c>
      <c r="D20" s="187"/>
      <c r="E20" s="34"/>
      <c r="F20" s="129"/>
      <c r="G20" s="146"/>
      <c r="H20" s="187" t="s">
        <v>4</v>
      </c>
      <c r="I20" s="187"/>
      <c r="J20" s="34"/>
      <c r="K20" s="34"/>
      <c r="L20" s="130"/>
      <c r="M20" s="148"/>
      <c r="N20" s="189" t="s">
        <v>5</v>
      </c>
      <c r="O20" s="189"/>
      <c r="P20" s="189"/>
      <c r="Q20" s="189"/>
      <c r="R20" s="130"/>
      <c r="S20" s="148"/>
      <c r="T20" s="190" t="s">
        <v>6</v>
      </c>
      <c r="U20" s="190"/>
      <c r="V20" s="190"/>
      <c r="W20" s="190"/>
      <c r="X20" s="131"/>
      <c r="Y20" s="149"/>
    </row>
    <row r="21" spans="1:25" ht="24" thickTop="1" thickBot="1" x14ac:dyDescent="0.4">
      <c r="A21" s="187"/>
      <c r="B21" s="9">
        <v>2557</v>
      </c>
      <c r="C21" s="9">
        <v>2558</v>
      </c>
      <c r="D21" s="9">
        <v>2559</v>
      </c>
      <c r="E21" s="9">
        <v>2560</v>
      </c>
      <c r="F21" s="9">
        <v>2561</v>
      </c>
      <c r="G21" s="9">
        <v>2562</v>
      </c>
      <c r="H21" s="9">
        <v>2557</v>
      </c>
      <c r="I21" s="9">
        <v>2558</v>
      </c>
      <c r="J21" s="9">
        <v>2559</v>
      </c>
      <c r="K21" s="9">
        <v>2560</v>
      </c>
      <c r="L21" s="9">
        <v>2561</v>
      </c>
      <c r="M21" s="9">
        <v>2562</v>
      </c>
      <c r="N21" s="9">
        <v>2557</v>
      </c>
      <c r="O21" s="9">
        <v>2558</v>
      </c>
      <c r="P21" s="9">
        <v>2559</v>
      </c>
      <c r="Q21" s="9">
        <v>2560</v>
      </c>
      <c r="R21" s="9">
        <v>2561</v>
      </c>
      <c r="S21" s="9">
        <v>2562</v>
      </c>
      <c r="T21" s="10">
        <v>2557</v>
      </c>
      <c r="U21" s="10">
        <v>2558</v>
      </c>
      <c r="V21" s="10">
        <v>2559</v>
      </c>
      <c r="W21" s="10">
        <v>2560</v>
      </c>
      <c r="X21" s="149">
        <v>2561</v>
      </c>
      <c r="Y21" s="149">
        <v>2562</v>
      </c>
    </row>
    <row r="22" spans="1:25" ht="24" thickTop="1" thickBot="1" x14ac:dyDescent="0.4">
      <c r="A22" s="5" t="s">
        <v>7</v>
      </c>
      <c r="B22" s="42">
        <v>749</v>
      </c>
      <c r="C22" s="8">
        <v>687</v>
      </c>
      <c r="D22" s="8">
        <v>713</v>
      </c>
      <c r="E22" s="8">
        <v>707</v>
      </c>
      <c r="F22" s="8">
        <v>725</v>
      </c>
      <c r="G22" s="8">
        <v>763</v>
      </c>
      <c r="H22" s="42">
        <v>915.0394</v>
      </c>
      <c r="I22" s="8">
        <v>881.54840000000002</v>
      </c>
      <c r="J22" s="8">
        <v>819.18769999999995</v>
      </c>
      <c r="K22" s="8">
        <v>929.99609999999996</v>
      </c>
      <c r="L22" s="8">
        <v>899.14179999999999</v>
      </c>
      <c r="M22" s="8">
        <v>828.32510000000002</v>
      </c>
      <c r="N22" s="42">
        <v>917.0634</v>
      </c>
      <c r="O22" s="8">
        <v>884.72109999999998</v>
      </c>
      <c r="P22" s="8">
        <v>819.21510000000001</v>
      </c>
      <c r="Q22" s="8">
        <v>929.45299999999997</v>
      </c>
      <c r="R22" s="8">
        <v>898.68340000000001</v>
      </c>
      <c r="S22" s="8">
        <v>829.08849999999995</v>
      </c>
      <c r="T22" s="42">
        <v>1.22</v>
      </c>
      <c r="U22" s="8">
        <v>1.28</v>
      </c>
      <c r="V22" s="8">
        <v>1.1499999999999999</v>
      </c>
      <c r="W22" s="8">
        <v>1.32</v>
      </c>
      <c r="X22" s="8">
        <v>1.24</v>
      </c>
      <c r="Y22" s="8">
        <v>1.0900000000000001</v>
      </c>
    </row>
    <row r="23" spans="1:25" ht="23.25" thickBot="1" x14ac:dyDescent="0.4">
      <c r="A23" s="1" t="s">
        <v>8</v>
      </c>
      <c r="B23" s="45">
        <v>728</v>
      </c>
      <c r="C23" s="4">
        <v>679</v>
      </c>
      <c r="D23" s="4">
        <v>669</v>
      </c>
      <c r="E23" s="4">
        <v>715</v>
      </c>
      <c r="F23" s="4">
        <v>754</v>
      </c>
      <c r="G23" s="4">
        <v>795</v>
      </c>
      <c r="H23" s="45">
        <v>964.00440000000003</v>
      </c>
      <c r="I23" s="4">
        <v>832.14269999999999</v>
      </c>
      <c r="J23" s="4">
        <v>900.50220000000002</v>
      </c>
      <c r="K23" s="4">
        <v>867.94550000000004</v>
      </c>
      <c r="L23" s="4">
        <v>952.93560000000002</v>
      </c>
      <c r="M23" s="4">
        <v>931.9058</v>
      </c>
      <c r="N23" s="45">
        <v>966.58270000000005</v>
      </c>
      <c r="O23" s="4">
        <v>832.89059999999995</v>
      </c>
      <c r="P23" s="4">
        <v>901.19590000000005</v>
      </c>
      <c r="Q23" s="4">
        <v>867.03129999999999</v>
      </c>
      <c r="R23" s="4">
        <v>951.8374</v>
      </c>
      <c r="S23" s="4">
        <v>931.46860000000004</v>
      </c>
      <c r="T23" s="45">
        <v>1.32</v>
      </c>
      <c r="U23" s="4">
        <v>1.23</v>
      </c>
      <c r="V23" s="4">
        <v>1.35</v>
      </c>
      <c r="W23" s="4">
        <v>1.21</v>
      </c>
      <c r="X23" s="4">
        <v>1.26</v>
      </c>
      <c r="Y23" s="4">
        <v>1.17</v>
      </c>
    </row>
    <row r="24" spans="1:25" ht="23.25" thickBot="1" x14ac:dyDescent="0.4">
      <c r="A24" s="5" t="s">
        <v>9</v>
      </c>
      <c r="B24" s="42">
        <v>693</v>
      </c>
      <c r="C24" s="8">
        <v>652</v>
      </c>
      <c r="D24" s="8">
        <v>701</v>
      </c>
      <c r="E24" s="8">
        <v>697</v>
      </c>
      <c r="F24" s="8">
        <v>740</v>
      </c>
      <c r="G24" s="8">
        <v>763</v>
      </c>
      <c r="H24" s="42">
        <v>960.79750000000001</v>
      </c>
      <c r="I24" s="8">
        <v>792.88980000000004</v>
      </c>
      <c r="J24" s="8">
        <v>926.21220000000005</v>
      </c>
      <c r="K24" s="8">
        <v>980.12159999999994</v>
      </c>
      <c r="L24" s="8">
        <v>806.15369999999996</v>
      </c>
      <c r="M24" s="8">
        <v>786.44449999999995</v>
      </c>
      <c r="N24" s="42">
        <v>960.17529999999999</v>
      </c>
      <c r="O24" s="8">
        <v>794.01679999999999</v>
      </c>
      <c r="P24" s="8">
        <v>926.55200000000002</v>
      </c>
      <c r="Q24" s="8">
        <v>977.19230000000005</v>
      </c>
      <c r="R24" s="8">
        <v>806.74239999999998</v>
      </c>
      <c r="S24" s="8">
        <v>789.45839999999998</v>
      </c>
      <c r="T24" s="42">
        <v>1.39</v>
      </c>
      <c r="U24" s="8">
        <v>1.22</v>
      </c>
      <c r="V24" s="8">
        <v>1.32</v>
      </c>
      <c r="W24" s="8">
        <v>1.41</v>
      </c>
      <c r="X24" s="8">
        <v>1.0900000000000001</v>
      </c>
      <c r="Y24" s="8">
        <v>1.03</v>
      </c>
    </row>
    <row r="25" spans="1:25" ht="23.25" thickBot="1" x14ac:dyDescent="0.4">
      <c r="A25" s="1" t="s">
        <v>10</v>
      </c>
      <c r="B25" s="45">
        <v>750</v>
      </c>
      <c r="C25" s="4">
        <v>631</v>
      </c>
      <c r="D25" s="4">
        <v>698</v>
      </c>
      <c r="E25" s="4">
        <v>646</v>
      </c>
      <c r="F25" s="4">
        <v>841</v>
      </c>
      <c r="G25" s="4">
        <v>712</v>
      </c>
      <c r="H25" s="47">
        <v>1052.8590999999999</v>
      </c>
      <c r="I25" s="4">
        <v>829.9701</v>
      </c>
      <c r="J25" s="4">
        <v>802.98069999999996</v>
      </c>
      <c r="K25" s="3">
        <v>1001.0367</v>
      </c>
      <c r="L25" s="4">
        <v>877.14459999999997</v>
      </c>
      <c r="M25" s="4">
        <v>835.84810000000004</v>
      </c>
      <c r="N25" s="47">
        <v>1051.0144</v>
      </c>
      <c r="O25" s="4">
        <v>829.14490000000001</v>
      </c>
      <c r="P25" s="4">
        <v>802.37300000000005</v>
      </c>
      <c r="Q25" s="4">
        <v>999.32190000000003</v>
      </c>
      <c r="R25" s="4">
        <v>874.87969999999996</v>
      </c>
      <c r="S25" s="4">
        <v>836.71810000000005</v>
      </c>
      <c r="T25" s="45">
        <v>1.4</v>
      </c>
      <c r="U25" s="4">
        <v>1.32</v>
      </c>
      <c r="V25" s="4">
        <v>1.1499999999999999</v>
      </c>
      <c r="W25" s="4">
        <v>1.55</v>
      </c>
      <c r="X25" s="4">
        <v>1.04</v>
      </c>
      <c r="Y25" s="4">
        <v>1.17</v>
      </c>
    </row>
    <row r="26" spans="1:25" ht="23.25" thickBot="1" x14ac:dyDescent="0.4">
      <c r="A26" s="5" t="s">
        <v>11</v>
      </c>
      <c r="B26" s="42">
        <v>677</v>
      </c>
      <c r="C26" s="8">
        <v>669</v>
      </c>
      <c r="D26" s="8">
        <v>719</v>
      </c>
      <c r="E26" s="8">
        <v>612</v>
      </c>
      <c r="F26" s="8">
        <v>682</v>
      </c>
      <c r="G26" s="8">
        <v>671</v>
      </c>
      <c r="H26" s="42">
        <v>972.76409999999998</v>
      </c>
      <c r="I26" s="8">
        <v>845.27509999999995</v>
      </c>
      <c r="J26" s="8">
        <v>805.33939999999996</v>
      </c>
      <c r="K26" s="8">
        <v>846.70280000000002</v>
      </c>
      <c r="L26" s="8">
        <v>851.1123</v>
      </c>
      <c r="M26" s="8">
        <v>882.06050000000005</v>
      </c>
      <c r="N26" s="42">
        <v>971.71310000000005</v>
      </c>
      <c r="O26" s="8">
        <v>847.7</v>
      </c>
      <c r="P26" s="8">
        <v>804.26509999999996</v>
      </c>
      <c r="Q26" s="8">
        <v>846.62710000000004</v>
      </c>
      <c r="R26" s="8">
        <v>851.24130000000002</v>
      </c>
      <c r="S26" s="8">
        <v>880.82429999999999</v>
      </c>
      <c r="T26" s="42">
        <v>1.44</v>
      </c>
      <c r="U26" s="8">
        <v>1.26</v>
      </c>
      <c r="V26" s="8">
        <v>1.1200000000000001</v>
      </c>
      <c r="W26" s="8">
        <v>1.38</v>
      </c>
      <c r="X26" s="8">
        <v>1.25</v>
      </c>
      <c r="Y26" s="8">
        <v>1.31</v>
      </c>
    </row>
    <row r="27" spans="1:25" ht="23.25" thickBot="1" x14ac:dyDescent="0.4">
      <c r="A27" s="1" t="s">
        <v>12</v>
      </c>
      <c r="B27" s="45">
        <v>673</v>
      </c>
      <c r="C27" s="4">
        <v>688</v>
      </c>
      <c r="D27" s="4">
        <v>702</v>
      </c>
      <c r="E27" s="4">
        <v>709</v>
      </c>
      <c r="F27" s="4">
        <v>818</v>
      </c>
      <c r="G27" s="4">
        <v>725</v>
      </c>
      <c r="H27" s="45">
        <v>895.93709999999999</v>
      </c>
      <c r="I27" s="4">
        <v>925.09529999999995</v>
      </c>
      <c r="J27" s="4">
        <v>885.51620000000003</v>
      </c>
      <c r="K27" s="3">
        <v>1105.8480999999999</v>
      </c>
      <c r="L27" s="4">
        <v>982.76599999999996</v>
      </c>
      <c r="M27" s="4">
        <v>876.10630000000003</v>
      </c>
      <c r="N27" s="45">
        <v>893.62519999999995</v>
      </c>
      <c r="O27" s="4">
        <v>926.89</v>
      </c>
      <c r="P27" s="4">
        <v>885.95180000000005</v>
      </c>
      <c r="Q27" s="3">
        <v>1103.3864000000001</v>
      </c>
      <c r="R27" s="4">
        <v>981.84749999999997</v>
      </c>
      <c r="S27" s="4">
        <v>876.66600000000005</v>
      </c>
      <c r="T27" s="45">
        <v>1.33</v>
      </c>
      <c r="U27" s="4">
        <v>1.34</v>
      </c>
      <c r="V27" s="4">
        <v>1.26</v>
      </c>
      <c r="W27" s="4">
        <v>1.56</v>
      </c>
      <c r="X27" s="4">
        <v>1.2</v>
      </c>
      <c r="Y27" s="4">
        <v>1.21</v>
      </c>
    </row>
    <row r="28" spans="1:25" ht="23.25" thickBot="1" x14ac:dyDescent="0.4">
      <c r="A28" s="5" t="s">
        <v>13</v>
      </c>
      <c r="B28" s="42">
        <v>651</v>
      </c>
      <c r="C28" s="8">
        <v>634</v>
      </c>
      <c r="D28" s="8">
        <v>637</v>
      </c>
      <c r="E28" s="8">
        <v>606</v>
      </c>
      <c r="F28" s="8">
        <v>695</v>
      </c>
      <c r="G28" s="8">
        <v>711</v>
      </c>
      <c r="H28" s="42">
        <v>893.15099999999995</v>
      </c>
      <c r="I28" s="8">
        <v>692.53129999999999</v>
      </c>
      <c r="J28" s="8">
        <v>789.03160000000003</v>
      </c>
      <c r="K28" s="8">
        <v>927.36659999999995</v>
      </c>
      <c r="L28" s="7">
        <v>1132.8768</v>
      </c>
      <c r="M28" s="8">
        <v>916.17060000000004</v>
      </c>
      <c r="N28" s="42">
        <v>891.90710000000001</v>
      </c>
      <c r="O28" s="8">
        <v>694.15779999999995</v>
      </c>
      <c r="P28" s="8">
        <v>790.62860000000001</v>
      </c>
      <c r="Q28" s="8">
        <v>925.13990000000001</v>
      </c>
      <c r="R28" s="7">
        <v>1131.5995</v>
      </c>
      <c r="S28" s="8">
        <v>915.00900000000001</v>
      </c>
      <c r="T28" s="42">
        <v>1.37</v>
      </c>
      <c r="U28" s="8">
        <v>1.0900000000000001</v>
      </c>
      <c r="V28" s="8">
        <v>1.24</v>
      </c>
      <c r="W28" s="8">
        <v>1.53</v>
      </c>
      <c r="X28" s="8">
        <v>1.63</v>
      </c>
      <c r="Y28" s="8">
        <v>1.29</v>
      </c>
    </row>
    <row r="29" spans="1:25" ht="23.25" thickBot="1" x14ac:dyDescent="0.4">
      <c r="A29" s="1" t="s">
        <v>14</v>
      </c>
      <c r="B29" s="45">
        <v>649</v>
      </c>
      <c r="C29" s="4">
        <v>636</v>
      </c>
      <c r="D29" s="4">
        <v>601</v>
      </c>
      <c r="E29" s="4">
        <v>718</v>
      </c>
      <c r="F29" s="4">
        <v>727</v>
      </c>
      <c r="G29" s="4">
        <v>714</v>
      </c>
      <c r="H29" s="45">
        <v>832.16759999999999</v>
      </c>
      <c r="I29" s="4">
        <v>839.67380000000003</v>
      </c>
      <c r="J29" s="4">
        <v>673.25459999999998</v>
      </c>
      <c r="K29" s="4">
        <v>953.77139999999997</v>
      </c>
      <c r="L29" s="4">
        <v>995.88990000000001</v>
      </c>
      <c r="M29" s="4">
        <v>960.80669999999998</v>
      </c>
      <c r="N29" s="45">
        <v>832.56039999999996</v>
      </c>
      <c r="O29" s="4">
        <v>840.99639999999999</v>
      </c>
      <c r="P29" s="4">
        <v>673.46810000000005</v>
      </c>
      <c r="Q29" s="4">
        <v>950.05399999999997</v>
      </c>
      <c r="R29" s="4">
        <v>991.63760000000002</v>
      </c>
      <c r="S29" s="4">
        <v>961.10069999999996</v>
      </c>
      <c r="T29" s="45">
        <v>1.28</v>
      </c>
      <c r="U29" s="4">
        <v>1.32</v>
      </c>
      <c r="V29" s="4">
        <v>1.1200000000000001</v>
      </c>
      <c r="W29" s="4">
        <v>1.33</v>
      </c>
      <c r="X29" s="4">
        <v>1.37</v>
      </c>
      <c r="Y29" s="4">
        <v>1.35</v>
      </c>
    </row>
    <row r="30" spans="1:25" ht="23.25" thickBot="1" x14ac:dyDescent="0.4">
      <c r="A30" s="5" t="s">
        <v>15</v>
      </c>
      <c r="B30" s="42">
        <v>691</v>
      </c>
      <c r="C30" s="8">
        <v>693</v>
      </c>
      <c r="D30" s="8">
        <v>611</v>
      </c>
      <c r="E30" s="8">
        <v>714</v>
      </c>
      <c r="F30" s="8">
        <v>797</v>
      </c>
      <c r="G30" s="8">
        <v>712</v>
      </c>
      <c r="H30" s="42">
        <v>852.56600000000003</v>
      </c>
      <c r="I30" s="8">
        <v>790.23519999999996</v>
      </c>
      <c r="J30" s="8">
        <v>643.14639999999997</v>
      </c>
      <c r="K30" s="8">
        <v>996.29960000000005</v>
      </c>
      <c r="L30" s="7">
        <v>1124.4853000000001</v>
      </c>
      <c r="M30" s="8">
        <v>982.88400000000001</v>
      </c>
      <c r="N30" s="42">
        <v>853.29499999999996</v>
      </c>
      <c r="O30" s="8">
        <v>790.7518</v>
      </c>
      <c r="P30" s="8">
        <v>644.0933</v>
      </c>
      <c r="Q30" s="8">
        <v>992.39099999999996</v>
      </c>
      <c r="R30" s="7">
        <v>1120.3861999999999</v>
      </c>
      <c r="S30" s="8">
        <v>982.87810000000002</v>
      </c>
      <c r="T30" s="42">
        <v>1.23</v>
      </c>
      <c r="U30" s="8">
        <v>1.1399999999999999</v>
      </c>
      <c r="V30" s="8">
        <v>1.05</v>
      </c>
      <c r="W30" s="8">
        <v>1.4</v>
      </c>
      <c r="X30" s="8">
        <v>1.41</v>
      </c>
      <c r="Y30" s="8">
        <v>1.38</v>
      </c>
    </row>
    <row r="31" spans="1:25" ht="23.25" thickBot="1" x14ac:dyDescent="0.4">
      <c r="A31" s="1" t="s">
        <v>16</v>
      </c>
      <c r="B31" s="45">
        <v>692</v>
      </c>
      <c r="C31" s="4">
        <v>658</v>
      </c>
      <c r="D31" s="4">
        <v>671</v>
      </c>
      <c r="E31" s="4">
        <v>727</v>
      </c>
      <c r="F31" s="4">
        <v>780</v>
      </c>
      <c r="G31" s="4">
        <v>675</v>
      </c>
      <c r="H31" s="45">
        <v>964.3252</v>
      </c>
      <c r="I31" s="4">
        <v>871.57280000000003</v>
      </c>
      <c r="J31" s="4">
        <v>824.68870000000004</v>
      </c>
      <c r="K31" s="3">
        <v>1062.3843999999999</v>
      </c>
      <c r="L31" s="3">
        <v>1025.3837000000001</v>
      </c>
      <c r="M31" s="4">
        <v>974.64739999999995</v>
      </c>
      <c r="N31" s="45">
        <v>964.64880000000005</v>
      </c>
      <c r="O31" s="4">
        <v>871.62760000000003</v>
      </c>
      <c r="P31" s="4">
        <v>824.97170000000006</v>
      </c>
      <c r="Q31" s="3">
        <v>1060.1467</v>
      </c>
      <c r="R31" s="3">
        <v>1025.5297</v>
      </c>
      <c r="S31" s="4">
        <v>975.05290000000002</v>
      </c>
      <c r="T31" s="45">
        <v>1.39</v>
      </c>
      <c r="U31" s="4">
        <v>1.32</v>
      </c>
      <c r="V31" s="4">
        <v>1.23</v>
      </c>
      <c r="W31" s="4">
        <v>1.46</v>
      </c>
      <c r="X31" s="4">
        <v>1.31</v>
      </c>
      <c r="Y31" s="4">
        <v>1.44</v>
      </c>
    </row>
    <row r="32" spans="1:25" ht="23.25" thickBot="1" x14ac:dyDescent="0.4">
      <c r="A32" s="5" t="s">
        <v>17</v>
      </c>
      <c r="B32" s="42">
        <v>722</v>
      </c>
      <c r="C32" s="8">
        <v>712</v>
      </c>
      <c r="D32" s="8">
        <v>709</v>
      </c>
      <c r="E32" s="8">
        <v>844</v>
      </c>
      <c r="F32" s="8">
        <v>815</v>
      </c>
      <c r="G32" s="8">
        <v>809</v>
      </c>
      <c r="H32" s="42">
        <v>737.48379999999997</v>
      </c>
      <c r="I32" s="8">
        <v>878.7944</v>
      </c>
      <c r="J32" s="8">
        <v>757.25310000000002</v>
      </c>
      <c r="K32" s="7">
        <v>1131.8828000000001</v>
      </c>
      <c r="L32" s="7">
        <v>1065.4521</v>
      </c>
      <c r="M32" s="8">
        <v>965.97879999999998</v>
      </c>
      <c r="N32" s="42">
        <v>739.21259999999995</v>
      </c>
      <c r="O32" s="8">
        <v>879.72170000000006</v>
      </c>
      <c r="P32" s="8">
        <v>758.62239999999997</v>
      </c>
      <c r="Q32" s="7">
        <v>1129.7763</v>
      </c>
      <c r="R32" s="7">
        <v>1063.5811000000001</v>
      </c>
      <c r="S32" s="8">
        <v>965.11410000000001</v>
      </c>
      <c r="T32" s="42">
        <v>1.02</v>
      </c>
      <c r="U32" s="8">
        <v>1.23</v>
      </c>
      <c r="V32" s="8">
        <v>1.07</v>
      </c>
      <c r="W32" s="8">
        <v>1.34</v>
      </c>
      <c r="X32" s="8">
        <v>1.31</v>
      </c>
      <c r="Y32" s="8">
        <v>1.19</v>
      </c>
    </row>
    <row r="33" spans="1:25" ht="23.25" thickBot="1" x14ac:dyDescent="0.4">
      <c r="A33" s="1" t="s">
        <v>18</v>
      </c>
      <c r="B33" s="45">
        <v>750</v>
      </c>
      <c r="C33" s="4">
        <v>649</v>
      </c>
      <c r="D33" s="4">
        <v>721</v>
      </c>
      <c r="E33" s="4">
        <v>804</v>
      </c>
      <c r="F33" s="4">
        <v>864</v>
      </c>
      <c r="G33" s="4">
        <v>830</v>
      </c>
      <c r="H33" s="45">
        <v>803.99120000000005</v>
      </c>
      <c r="I33" s="4">
        <v>846.64729999999997</v>
      </c>
      <c r="J33" s="4">
        <v>823.06100000000004</v>
      </c>
      <c r="K33" s="3">
        <v>1132.1337000000001</v>
      </c>
      <c r="L33" s="3">
        <v>1085.519</v>
      </c>
      <c r="M33" s="4">
        <v>995.61369999999999</v>
      </c>
      <c r="N33" s="45">
        <v>805.08519999999999</v>
      </c>
      <c r="O33" s="4">
        <v>847.46929999999998</v>
      </c>
      <c r="P33" s="4">
        <v>823.82190000000003</v>
      </c>
      <c r="Q33" s="3">
        <v>1129.7557999999999</v>
      </c>
      <c r="R33" s="3">
        <v>1085.1995999999999</v>
      </c>
      <c r="S33" s="4">
        <v>995.0616</v>
      </c>
      <c r="T33" s="45">
        <v>1.07</v>
      </c>
      <c r="U33" s="4">
        <v>1.3</v>
      </c>
      <c r="V33" s="4">
        <v>1.1399999999999999</v>
      </c>
      <c r="W33" s="4">
        <v>1.41</v>
      </c>
      <c r="X33" s="4">
        <v>1.26</v>
      </c>
      <c r="Y33" s="4">
        <v>1.2</v>
      </c>
    </row>
    <row r="34" spans="1:25" x14ac:dyDescent="0.35">
      <c r="A34" s="11" t="s">
        <v>20</v>
      </c>
      <c r="B34" s="12">
        <v>8425</v>
      </c>
      <c r="C34" s="12">
        <v>7988</v>
      </c>
      <c r="D34" s="12">
        <v>8152</v>
      </c>
      <c r="E34" s="12">
        <v>8499</v>
      </c>
      <c r="F34" s="12">
        <v>9238</v>
      </c>
      <c r="G34" s="12">
        <v>8880</v>
      </c>
      <c r="H34" s="13">
        <v>10845.0864</v>
      </c>
      <c r="I34" s="13">
        <v>10026.376200000001</v>
      </c>
      <c r="J34" s="13">
        <v>9650.1738000000005</v>
      </c>
      <c r="K34" s="13">
        <v>11935.489299999999</v>
      </c>
      <c r="L34" s="13">
        <v>11798.8608</v>
      </c>
      <c r="M34" s="13">
        <v>10936.791499999999</v>
      </c>
      <c r="N34" s="13">
        <v>10846.8832</v>
      </c>
      <c r="O34" s="13">
        <v>10040.088</v>
      </c>
      <c r="P34" s="13">
        <v>9655.1589000000004</v>
      </c>
      <c r="Q34" s="13">
        <v>11910.2757</v>
      </c>
      <c r="R34" s="13">
        <v>11783.1654</v>
      </c>
      <c r="S34" s="13">
        <v>10938.4403</v>
      </c>
      <c r="T34" s="11">
        <v>1.29</v>
      </c>
      <c r="U34" s="11">
        <v>1.26</v>
      </c>
      <c r="V34" s="11">
        <v>1.18</v>
      </c>
      <c r="W34" s="11">
        <v>1.4</v>
      </c>
      <c r="X34" s="11">
        <v>1.28</v>
      </c>
      <c r="Y34" s="11">
        <v>1.23</v>
      </c>
    </row>
    <row r="35" spans="1:25" x14ac:dyDescent="0.35">
      <c r="A35" s="188" t="s">
        <v>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36"/>
      <c r="W35" s="36"/>
      <c r="X35" s="128"/>
      <c r="Y35" s="147"/>
    </row>
    <row r="36" spans="1:25" x14ac:dyDescent="0.35">
      <c r="A36" s="188" t="s">
        <v>21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36"/>
      <c r="W36" s="36"/>
      <c r="X36" s="128"/>
      <c r="Y36" s="147"/>
    </row>
    <row r="37" spans="1:25" ht="23.25" customHeight="1" thickBot="1" x14ac:dyDescent="0.4">
      <c r="A37" s="186" t="s">
        <v>2</v>
      </c>
      <c r="B37" s="33"/>
      <c r="C37" s="187" t="s">
        <v>3</v>
      </c>
      <c r="D37" s="187"/>
      <c r="E37" s="34"/>
      <c r="F37" s="129"/>
      <c r="G37" s="146"/>
      <c r="H37" s="187" t="s">
        <v>4</v>
      </c>
      <c r="I37" s="187"/>
      <c r="J37" s="34"/>
      <c r="K37" s="34"/>
      <c r="L37" s="130"/>
      <c r="M37" s="148"/>
      <c r="N37" s="189" t="s">
        <v>5</v>
      </c>
      <c r="O37" s="189"/>
      <c r="P37" s="189"/>
      <c r="Q37" s="189"/>
      <c r="R37" s="130"/>
      <c r="S37" s="148"/>
      <c r="T37" s="190" t="s">
        <v>6</v>
      </c>
      <c r="U37" s="190"/>
      <c r="V37" s="190"/>
      <c r="W37" s="190"/>
      <c r="X37" s="131"/>
      <c r="Y37" s="149"/>
    </row>
    <row r="38" spans="1:25" ht="24" thickTop="1" thickBot="1" x14ac:dyDescent="0.4">
      <c r="A38" s="187"/>
      <c r="B38" s="9">
        <v>2557</v>
      </c>
      <c r="C38" s="9">
        <v>2558</v>
      </c>
      <c r="D38" s="9">
        <v>2559</v>
      </c>
      <c r="E38" s="9">
        <v>2560</v>
      </c>
      <c r="F38" s="9">
        <v>2561</v>
      </c>
      <c r="G38" s="9">
        <v>2562</v>
      </c>
      <c r="H38" s="9">
        <v>2557</v>
      </c>
      <c r="I38" s="9">
        <v>2558</v>
      </c>
      <c r="J38" s="9">
        <v>2559</v>
      </c>
      <c r="K38" s="9">
        <v>2560</v>
      </c>
      <c r="L38" s="9">
        <v>2561</v>
      </c>
      <c r="M38" s="9">
        <v>2562</v>
      </c>
      <c r="N38" s="9">
        <v>2557</v>
      </c>
      <c r="O38" s="9">
        <v>2558</v>
      </c>
      <c r="P38" s="9">
        <v>2559</v>
      </c>
      <c r="Q38" s="9">
        <v>2560</v>
      </c>
      <c r="R38" s="9">
        <v>2561</v>
      </c>
      <c r="S38" s="9">
        <v>2562</v>
      </c>
      <c r="T38" s="10">
        <v>2557</v>
      </c>
      <c r="U38" s="10">
        <v>2558</v>
      </c>
      <c r="V38" s="10">
        <v>2559</v>
      </c>
      <c r="W38" s="10">
        <v>2560</v>
      </c>
      <c r="X38" s="149">
        <v>2561</v>
      </c>
      <c r="Y38" s="149">
        <v>2562</v>
      </c>
    </row>
    <row r="39" spans="1:25" ht="24" thickTop="1" thickBot="1" x14ac:dyDescent="0.4">
      <c r="A39" s="5" t="s">
        <v>7</v>
      </c>
      <c r="B39" s="42">
        <v>187</v>
      </c>
      <c r="C39" s="8">
        <v>204</v>
      </c>
      <c r="D39" s="8">
        <v>245</v>
      </c>
      <c r="E39" s="8">
        <v>187</v>
      </c>
      <c r="F39" s="8">
        <v>190</v>
      </c>
      <c r="G39" s="8">
        <v>208</v>
      </c>
      <c r="H39" s="42">
        <v>129.16149999999999</v>
      </c>
      <c r="I39" s="8">
        <v>148.64760000000001</v>
      </c>
      <c r="J39" s="8">
        <v>146.33080000000001</v>
      </c>
      <c r="K39" s="8">
        <v>125.9237</v>
      </c>
      <c r="L39" s="8">
        <v>124.54089999999999</v>
      </c>
      <c r="M39" s="8">
        <v>133.89709999999999</v>
      </c>
      <c r="N39" s="42">
        <v>128.47810000000001</v>
      </c>
      <c r="O39" s="8">
        <v>147.9272</v>
      </c>
      <c r="P39" s="8">
        <v>144.15969999999999</v>
      </c>
      <c r="Q39" s="8">
        <v>125.2998</v>
      </c>
      <c r="R39" s="8">
        <v>124.1202</v>
      </c>
      <c r="S39" s="8">
        <v>132.7405</v>
      </c>
      <c r="T39" s="42">
        <v>0.69</v>
      </c>
      <c r="U39" s="8">
        <v>0.73</v>
      </c>
      <c r="V39" s="8">
        <v>0.6</v>
      </c>
      <c r="W39" s="8">
        <v>0.67</v>
      </c>
      <c r="X39" s="8">
        <v>0.66</v>
      </c>
      <c r="Y39" s="8">
        <v>0.64</v>
      </c>
    </row>
    <row r="40" spans="1:25" ht="23.25" thickBot="1" x14ac:dyDescent="0.4">
      <c r="A40" s="1" t="s">
        <v>8</v>
      </c>
      <c r="B40" s="45">
        <v>196</v>
      </c>
      <c r="C40" s="4">
        <v>169</v>
      </c>
      <c r="D40" s="4">
        <v>212</v>
      </c>
      <c r="E40" s="4">
        <v>201</v>
      </c>
      <c r="F40" s="4">
        <v>200</v>
      </c>
      <c r="G40" s="4">
        <v>192</v>
      </c>
      <c r="H40" s="45">
        <v>138.30600000000001</v>
      </c>
      <c r="I40" s="4">
        <v>142.279</v>
      </c>
      <c r="J40" s="4">
        <v>141.95849999999999</v>
      </c>
      <c r="K40" s="4">
        <v>145.2483</v>
      </c>
      <c r="L40" s="4">
        <v>127.62649999999999</v>
      </c>
      <c r="M40" s="4">
        <v>122.89870000000001</v>
      </c>
      <c r="N40" s="45">
        <v>137.8732</v>
      </c>
      <c r="O40" s="4">
        <v>140.87129999999999</v>
      </c>
      <c r="P40" s="4">
        <v>140.5008</v>
      </c>
      <c r="Q40" s="4">
        <v>144.19479999999999</v>
      </c>
      <c r="R40" s="4">
        <v>126.95820000000001</v>
      </c>
      <c r="S40" s="4">
        <v>121.64749999999999</v>
      </c>
      <c r="T40" s="45">
        <v>0.71</v>
      </c>
      <c r="U40" s="4">
        <v>0.84</v>
      </c>
      <c r="V40" s="4">
        <v>0.67</v>
      </c>
      <c r="W40" s="4">
        <v>0.72</v>
      </c>
      <c r="X40" s="4">
        <v>0.64</v>
      </c>
      <c r="Y40" s="4">
        <v>0.64</v>
      </c>
    </row>
    <row r="41" spans="1:25" ht="23.25" thickBot="1" x14ac:dyDescent="0.4">
      <c r="A41" s="5" t="s">
        <v>9</v>
      </c>
      <c r="B41" s="42">
        <v>188</v>
      </c>
      <c r="C41" s="8">
        <v>189</v>
      </c>
      <c r="D41" s="8">
        <v>221</v>
      </c>
      <c r="E41" s="8">
        <v>177</v>
      </c>
      <c r="F41" s="8">
        <v>200</v>
      </c>
      <c r="G41" s="8">
        <v>198</v>
      </c>
      <c r="H41" s="42">
        <v>108.1601</v>
      </c>
      <c r="I41" s="8">
        <v>157.07849999999999</v>
      </c>
      <c r="J41" s="8">
        <v>140.50620000000001</v>
      </c>
      <c r="K41" s="8">
        <v>141.7886</v>
      </c>
      <c r="L41" s="8">
        <v>124.4868</v>
      </c>
      <c r="M41" s="8">
        <v>144.6773</v>
      </c>
      <c r="N41" s="42">
        <v>107.7025</v>
      </c>
      <c r="O41" s="8">
        <v>155.41470000000001</v>
      </c>
      <c r="P41" s="8">
        <v>139.75370000000001</v>
      </c>
      <c r="Q41" s="8">
        <v>140.84809999999999</v>
      </c>
      <c r="R41" s="8">
        <v>123.8822</v>
      </c>
      <c r="S41" s="8">
        <v>143.9008</v>
      </c>
      <c r="T41" s="42">
        <v>0.57999999999999996</v>
      </c>
      <c r="U41" s="8">
        <v>0.83</v>
      </c>
      <c r="V41" s="8">
        <v>0.64</v>
      </c>
      <c r="W41" s="8">
        <v>0.8</v>
      </c>
      <c r="X41" s="8">
        <v>0.62</v>
      </c>
      <c r="Y41" s="8">
        <v>0.73</v>
      </c>
    </row>
    <row r="42" spans="1:25" ht="23.25" thickBot="1" x14ac:dyDescent="0.4">
      <c r="A42" s="1" t="s">
        <v>10</v>
      </c>
      <c r="B42" s="45">
        <v>205</v>
      </c>
      <c r="C42" s="4">
        <v>206</v>
      </c>
      <c r="D42" s="4">
        <v>216</v>
      </c>
      <c r="E42" s="4">
        <v>167</v>
      </c>
      <c r="F42" s="4">
        <v>231</v>
      </c>
      <c r="G42" s="4">
        <v>188</v>
      </c>
      <c r="H42" s="45">
        <v>152.43289999999999</v>
      </c>
      <c r="I42" s="4">
        <v>155.5506</v>
      </c>
      <c r="J42" s="4">
        <v>154.99700000000001</v>
      </c>
      <c r="K42" s="4">
        <v>113.63979999999999</v>
      </c>
      <c r="L42" s="4">
        <v>134.06819999999999</v>
      </c>
      <c r="M42" s="4">
        <v>123.17740000000001</v>
      </c>
      <c r="N42" s="45">
        <v>150.55279999999999</v>
      </c>
      <c r="O42" s="4">
        <v>154.2456</v>
      </c>
      <c r="P42" s="4">
        <v>153.12029999999999</v>
      </c>
      <c r="Q42" s="4">
        <v>113.2231</v>
      </c>
      <c r="R42" s="4">
        <v>132.49529999999999</v>
      </c>
      <c r="S42" s="4">
        <v>123.05070000000001</v>
      </c>
      <c r="T42" s="45">
        <v>0.74</v>
      </c>
      <c r="U42" s="4">
        <v>0.76</v>
      </c>
      <c r="V42" s="4">
        <v>0.72</v>
      </c>
      <c r="W42" s="4">
        <v>0.68</v>
      </c>
      <c r="X42" s="4">
        <v>0.57999999999999996</v>
      </c>
      <c r="Y42" s="4">
        <v>0.66</v>
      </c>
    </row>
    <row r="43" spans="1:25" ht="23.25" thickBot="1" x14ac:dyDescent="0.4">
      <c r="A43" s="5" t="s">
        <v>11</v>
      </c>
      <c r="B43" s="42">
        <v>179</v>
      </c>
      <c r="C43" s="8">
        <v>188</v>
      </c>
      <c r="D43" s="8">
        <v>197</v>
      </c>
      <c r="E43" s="8">
        <v>146</v>
      </c>
      <c r="F43" s="8">
        <v>192</v>
      </c>
      <c r="G43" s="8">
        <v>189</v>
      </c>
      <c r="H43" s="42">
        <v>114.6386</v>
      </c>
      <c r="I43" s="8">
        <v>134.9511</v>
      </c>
      <c r="J43" s="8">
        <v>141.1285</v>
      </c>
      <c r="K43" s="8">
        <v>106.32089999999999</v>
      </c>
      <c r="L43" s="8">
        <v>112.7295</v>
      </c>
      <c r="M43" s="8">
        <v>123.0106</v>
      </c>
      <c r="N43" s="42">
        <v>114.42319999999999</v>
      </c>
      <c r="O43" s="8">
        <v>134.60720000000001</v>
      </c>
      <c r="P43" s="8">
        <v>140.3904</v>
      </c>
      <c r="Q43" s="8">
        <v>106.06100000000001</v>
      </c>
      <c r="R43" s="8">
        <v>111.7409</v>
      </c>
      <c r="S43" s="8">
        <v>121.67870000000001</v>
      </c>
      <c r="T43" s="42">
        <v>0.64</v>
      </c>
      <c r="U43" s="8">
        <v>0.72</v>
      </c>
      <c r="V43" s="8">
        <v>0.72</v>
      </c>
      <c r="W43" s="8">
        <v>0.73</v>
      </c>
      <c r="X43" s="8">
        <v>0.59</v>
      </c>
      <c r="Y43" s="8">
        <v>0.65</v>
      </c>
    </row>
    <row r="44" spans="1:25" ht="23.25" thickBot="1" x14ac:dyDescent="0.4">
      <c r="A44" s="1" t="s">
        <v>12</v>
      </c>
      <c r="B44" s="45">
        <v>216</v>
      </c>
      <c r="C44" s="4">
        <v>189</v>
      </c>
      <c r="D44" s="4">
        <v>191</v>
      </c>
      <c r="E44" s="4">
        <v>181</v>
      </c>
      <c r="F44" s="4">
        <v>170</v>
      </c>
      <c r="G44" s="4">
        <v>220</v>
      </c>
      <c r="H44" s="45">
        <v>143.9563</v>
      </c>
      <c r="I44" s="4">
        <v>129.77690000000001</v>
      </c>
      <c r="J44" s="4">
        <v>120.5979</v>
      </c>
      <c r="K44" s="4">
        <v>125.8818</v>
      </c>
      <c r="L44" s="4">
        <v>100.17700000000001</v>
      </c>
      <c r="M44" s="4">
        <v>142.9896</v>
      </c>
      <c r="N44" s="45">
        <v>143.2817</v>
      </c>
      <c r="O44" s="4">
        <v>128.83420000000001</v>
      </c>
      <c r="P44" s="4">
        <v>119.71729999999999</v>
      </c>
      <c r="Q44" s="4">
        <v>125.27030000000001</v>
      </c>
      <c r="R44" s="4">
        <v>99.467200000000005</v>
      </c>
      <c r="S44" s="4">
        <v>141.75229999999999</v>
      </c>
      <c r="T44" s="45">
        <v>0.67</v>
      </c>
      <c r="U44" s="4">
        <v>0.69</v>
      </c>
      <c r="V44" s="4">
        <v>0.63</v>
      </c>
      <c r="W44" s="4">
        <v>0.7</v>
      </c>
      <c r="X44" s="4">
        <v>0.59</v>
      </c>
      <c r="Y44" s="4">
        <v>0.65</v>
      </c>
    </row>
    <row r="45" spans="1:25" ht="23.25" thickBot="1" x14ac:dyDescent="0.4">
      <c r="A45" s="5" t="s">
        <v>13</v>
      </c>
      <c r="B45" s="42">
        <v>190</v>
      </c>
      <c r="C45" s="8">
        <v>173</v>
      </c>
      <c r="D45" s="8">
        <v>182</v>
      </c>
      <c r="E45" s="8">
        <v>169</v>
      </c>
      <c r="F45" s="8">
        <v>199</v>
      </c>
      <c r="G45" s="8">
        <v>192</v>
      </c>
      <c r="H45" s="42">
        <v>129.68770000000001</v>
      </c>
      <c r="I45" s="8">
        <v>128.19980000000001</v>
      </c>
      <c r="J45" s="8">
        <v>131.33799999999999</v>
      </c>
      <c r="K45" s="8">
        <v>118.34820000000001</v>
      </c>
      <c r="L45" s="8">
        <v>118.38039999999999</v>
      </c>
      <c r="M45" s="8">
        <v>120.5414</v>
      </c>
      <c r="N45" s="42">
        <v>129.2159</v>
      </c>
      <c r="O45" s="8">
        <v>127.6048</v>
      </c>
      <c r="P45" s="8">
        <v>130.5497</v>
      </c>
      <c r="Q45" s="8">
        <v>117.367</v>
      </c>
      <c r="R45" s="8">
        <v>118.85429999999999</v>
      </c>
      <c r="S45" s="8">
        <v>119.41589999999999</v>
      </c>
      <c r="T45" s="42">
        <v>0.68</v>
      </c>
      <c r="U45" s="8">
        <v>0.74</v>
      </c>
      <c r="V45" s="8">
        <v>0.72</v>
      </c>
      <c r="W45" s="8">
        <v>0.7</v>
      </c>
      <c r="X45" s="8">
        <v>0.59</v>
      </c>
      <c r="Y45" s="8">
        <v>0.63</v>
      </c>
    </row>
    <row r="46" spans="1:25" ht="23.25" thickBot="1" x14ac:dyDescent="0.4">
      <c r="A46" s="1" t="s">
        <v>14</v>
      </c>
      <c r="B46" s="45">
        <v>185</v>
      </c>
      <c r="C46" s="4">
        <v>222</v>
      </c>
      <c r="D46" s="4">
        <v>199</v>
      </c>
      <c r="E46" s="4">
        <v>182</v>
      </c>
      <c r="F46" s="4">
        <v>198</v>
      </c>
      <c r="G46" s="4">
        <v>192</v>
      </c>
      <c r="H46" s="45">
        <v>132.0692</v>
      </c>
      <c r="I46" s="4">
        <v>152.98140000000001</v>
      </c>
      <c r="J46" s="4">
        <v>139.8135</v>
      </c>
      <c r="K46" s="4">
        <v>119.2509</v>
      </c>
      <c r="L46" s="4">
        <v>127.49679999999999</v>
      </c>
      <c r="M46" s="4">
        <v>119.46259999999999</v>
      </c>
      <c r="N46" s="45">
        <v>130.86000000000001</v>
      </c>
      <c r="O46" s="4">
        <v>151.7474</v>
      </c>
      <c r="P46" s="4">
        <v>139.22030000000001</v>
      </c>
      <c r="Q46" s="4">
        <v>118.059</v>
      </c>
      <c r="R46" s="4">
        <v>126.0882</v>
      </c>
      <c r="S46" s="4">
        <v>118.7766</v>
      </c>
      <c r="T46" s="45">
        <v>0.71</v>
      </c>
      <c r="U46" s="4">
        <v>0.69</v>
      </c>
      <c r="V46" s="4">
        <v>0.7</v>
      </c>
      <c r="W46" s="4">
        <v>0.66</v>
      </c>
      <c r="X46" s="4">
        <v>0.64</v>
      </c>
      <c r="Y46" s="4">
        <v>0.62</v>
      </c>
    </row>
    <row r="47" spans="1:25" ht="23.25" thickBot="1" x14ac:dyDescent="0.4">
      <c r="A47" s="5" t="s">
        <v>15</v>
      </c>
      <c r="B47" s="42">
        <v>211</v>
      </c>
      <c r="C47" s="8">
        <v>159</v>
      </c>
      <c r="D47" s="8">
        <v>187</v>
      </c>
      <c r="E47" s="8">
        <v>201</v>
      </c>
      <c r="F47" s="8">
        <v>212</v>
      </c>
      <c r="G47" s="8">
        <v>179</v>
      </c>
      <c r="H47" s="42">
        <v>134.76130000000001</v>
      </c>
      <c r="I47" s="8">
        <v>103.15089999999999</v>
      </c>
      <c r="J47" s="8">
        <v>129.1713</v>
      </c>
      <c r="K47" s="8">
        <v>133.06710000000001</v>
      </c>
      <c r="L47" s="8">
        <v>125.0578</v>
      </c>
      <c r="M47" s="8">
        <v>113.09650000000001</v>
      </c>
      <c r="N47" s="42">
        <v>134.54859999999999</v>
      </c>
      <c r="O47" s="8">
        <v>103.2597</v>
      </c>
      <c r="P47" s="8">
        <v>127.6917</v>
      </c>
      <c r="Q47" s="8">
        <v>131.90719999999999</v>
      </c>
      <c r="R47" s="8">
        <v>124.5016</v>
      </c>
      <c r="S47" s="8">
        <v>112.9609</v>
      </c>
      <c r="T47" s="42">
        <v>0.64</v>
      </c>
      <c r="U47" s="8">
        <v>0.65</v>
      </c>
      <c r="V47" s="8">
        <v>0.69</v>
      </c>
      <c r="W47" s="8">
        <v>0.66</v>
      </c>
      <c r="X47" s="8">
        <v>0.59</v>
      </c>
      <c r="Y47" s="8">
        <v>0.63</v>
      </c>
    </row>
    <row r="48" spans="1:25" ht="23.25" thickBot="1" x14ac:dyDescent="0.4">
      <c r="A48" s="1" t="s">
        <v>16</v>
      </c>
      <c r="B48" s="45">
        <v>198</v>
      </c>
      <c r="C48" s="4">
        <v>12</v>
      </c>
      <c r="D48" s="4">
        <v>170</v>
      </c>
      <c r="E48" s="4">
        <v>202</v>
      </c>
      <c r="F48" s="4">
        <v>182</v>
      </c>
      <c r="G48" s="4">
        <v>184</v>
      </c>
      <c r="H48" s="45">
        <v>129.38509999999999</v>
      </c>
      <c r="I48" s="4">
        <v>3.7021999999999999</v>
      </c>
      <c r="J48" s="4">
        <v>106.60550000000001</v>
      </c>
      <c r="K48" s="4">
        <v>123.65349999999999</v>
      </c>
      <c r="L48" s="4">
        <v>108.5162</v>
      </c>
      <c r="M48" s="4">
        <v>125.8857</v>
      </c>
      <c r="N48" s="45">
        <v>128.71360000000001</v>
      </c>
      <c r="O48" s="4">
        <v>3.7021999999999999</v>
      </c>
      <c r="P48" s="4">
        <v>105.9267</v>
      </c>
      <c r="Q48" s="4">
        <v>123.16459999999999</v>
      </c>
      <c r="R48" s="4">
        <v>107.1063</v>
      </c>
      <c r="S48" s="4">
        <v>125.16160000000001</v>
      </c>
      <c r="T48" s="45">
        <v>0.65</v>
      </c>
      <c r="U48" s="4">
        <v>0.31</v>
      </c>
      <c r="V48" s="4">
        <v>0.63</v>
      </c>
      <c r="W48" s="4">
        <v>0.61</v>
      </c>
      <c r="X48" s="4">
        <v>0.6</v>
      </c>
      <c r="Y48" s="4">
        <v>0.68</v>
      </c>
    </row>
    <row r="49" spans="1:25" ht="23.25" thickBot="1" x14ac:dyDescent="0.4">
      <c r="A49" s="5" t="s">
        <v>17</v>
      </c>
      <c r="B49" s="42">
        <v>226</v>
      </c>
      <c r="C49" s="8">
        <v>89</v>
      </c>
      <c r="D49" s="8">
        <v>211</v>
      </c>
      <c r="E49" s="8">
        <v>229</v>
      </c>
      <c r="F49" s="8">
        <v>195</v>
      </c>
      <c r="G49" s="8">
        <v>227</v>
      </c>
      <c r="H49" s="42">
        <v>144.26310000000001</v>
      </c>
      <c r="I49" s="8">
        <v>55.915199999999999</v>
      </c>
      <c r="J49" s="8">
        <v>141.0299</v>
      </c>
      <c r="K49" s="8">
        <v>140.49019999999999</v>
      </c>
      <c r="L49" s="8">
        <v>118.3023</v>
      </c>
      <c r="M49" s="8">
        <v>150.95949999999999</v>
      </c>
      <c r="N49" s="42">
        <v>143.11420000000001</v>
      </c>
      <c r="O49" s="8">
        <v>55.440199999999997</v>
      </c>
      <c r="P49" s="8">
        <v>139.98429999999999</v>
      </c>
      <c r="Q49" s="8">
        <v>139.67330000000001</v>
      </c>
      <c r="R49" s="8">
        <v>140.92949999999999</v>
      </c>
      <c r="S49" s="8">
        <v>149.7527</v>
      </c>
      <c r="T49" s="42">
        <v>0.64</v>
      </c>
      <c r="U49" s="8">
        <v>0.63</v>
      </c>
      <c r="V49" s="8">
        <v>0.67</v>
      </c>
      <c r="W49" s="8">
        <v>0.61</v>
      </c>
      <c r="X49" s="8">
        <v>0.61</v>
      </c>
      <c r="Y49" s="8">
        <v>0.67</v>
      </c>
    </row>
    <row r="50" spans="1:25" ht="23.25" thickBot="1" x14ac:dyDescent="0.4">
      <c r="A50" s="1" t="s">
        <v>18</v>
      </c>
      <c r="B50" s="45">
        <v>228</v>
      </c>
      <c r="C50" s="4">
        <v>201</v>
      </c>
      <c r="D50" s="4">
        <v>200</v>
      </c>
      <c r="E50" s="4">
        <v>212</v>
      </c>
      <c r="F50" s="4">
        <v>216</v>
      </c>
      <c r="G50" s="4">
        <v>207</v>
      </c>
      <c r="H50" s="45">
        <v>152.9323</v>
      </c>
      <c r="I50" s="4">
        <v>97.594899999999996</v>
      </c>
      <c r="J50" s="4">
        <v>128.53989999999999</v>
      </c>
      <c r="K50" s="4">
        <v>140.93610000000001</v>
      </c>
      <c r="L50" s="4">
        <v>123.0266</v>
      </c>
      <c r="M50" s="4">
        <v>142.67509999999999</v>
      </c>
      <c r="N50" s="45">
        <v>151.5523</v>
      </c>
      <c r="O50" s="4">
        <v>96.645099999999999</v>
      </c>
      <c r="P50" s="4">
        <v>127.9658</v>
      </c>
      <c r="Q50" s="4">
        <v>140.5992</v>
      </c>
      <c r="R50" s="4">
        <v>122.3556</v>
      </c>
      <c r="S50" s="4">
        <v>142.27539999999999</v>
      </c>
      <c r="T50" s="45">
        <v>0.67</v>
      </c>
      <c r="U50" s="4">
        <v>0.49</v>
      </c>
      <c r="V50" s="4">
        <v>0.64</v>
      </c>
      <c r="W50" s="4">
        <v>0.66</v>
      </c>
      <c r="X50" s="4">
        <v>0.56999999999999995</v>
      </c>
      <c r="Y50" s="4">
        <v>0.69</v>
      </c>
    </row>
    <row r="51" spans="1:25" x14ac:dyDescent="0.35">
      <c r="A51" s="11" t="s">
        <v>20</v>
      </c>
      <c r="B51" s="12">
        <v>2409</v>
      </c>
      <c r="C51" s="12">
        <v>2001</v>
      </c>
      <c r="D51" s="12">
        <v>2431</v>
      </c>
      <c r="E51" s="12">
        <v>2254</v>
      </c>
      <c r="F51" s="12">
        <v>2385</v>
      </c>
      <c r="G51" s="12">
        <v>2376</v>
      </c>
      <c r="H51" s="13">
        <v>1609.7541000000001</v>
      </c>
      <c r="I51" s="13">
        <v>1409.8280999999999</v>
      </c>
      <c r="J51" s="13">
        <v>1622.0170000000001</v>
      </c>
      <c r="K51" s="13">
        <v>1534.5491</v>
      </c>
      <c r="L51" s="13">
        <v>1444.4090000000001</v>
      </c>
      <c r="M51" s="13">
        <v>1563.2715000000001</v>
      </c>
      <c r="N51" s="13">
        <v>1600.3161</v>
      </c>
      <c r="O51" s="13">
        <v>1400.2996000000001</v>
      </c>
      <c r="P51" s="13">
        <v>1608.9807000000001</v>
      </c>
      <c r="Q51" s="13">
        <v>1525.6674</v>
      </c>
      <c r="R51" s="13">
        <v>1458.4994999999999</v>
      </c>
      <c r="S51" s="13">
        <v>1553.1135999999999</v>
      </c>
      <c r="T51" s="11">
        <v>0.67</v>
      </c>
      <c r="U51" s="11">
        <v>0.7</v>
      </c>
      <c r="V51" s="11">
        <v>0.67</v>
      </c>
      <c r="W51" s="11">
        <v>0.68</v>
      </c>
      <c r="X51" s="11">
        <v>0.61</v>
      </c>
      <c r="Y51" s="11">
        <v>0.66</v>
      </c>
    </row>
    <row r="53" spans="1:25" x14ac:dyDescent="0.35">
      <c r="A53" s="188" t="s">
        <v>0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36"/>
      <c r="W53" s="36"/>
      <c r="X53" s="128"/>
      <c r="Y53" s="147"/>
    </row>
    <row r="54" spans="1:25" x14ac:dyDescent="0.35">
      <c r="A54" s="188" t="s">
        <v>319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36"/>
      <c r="W54" s="36"/>
      <c r="X54" s="128"/>
      <c r="Y54" s="147"/>
    </row>
    <row r="55" spans="1:25" ht="23.25" customHeight="1" thickBot="1" x14ac:dyDescent="0.4">
      <c r="A55" s="186" t="s">
        <v>2</v>
      </c>
      <c r="B55" s="33"/>
      <c r="C55" s="187" t="s">
        <v>3</v>
      </c>
      <c r="D55" s="187"/>
      <c r="E55" s="34"/>
      <c r="F55" s="129"/>
      <c r="G55" s="146"/>
      <c r="H55" s="187" t="s">
        <v>4</v>
      </c>
      <c r="I55" s="187"/>
      <c r="J55" s="34"/>
      <c r="K55" s="34"/>
      <c r="L55" s="130"/>
      <c r="M55" s="148"/>
      <c r="N55" s="189" t="s">
        <v>5</v>
      </c>
      <c r="O55" s="189"/>
      <c r="P55" s="189"/>
      <c r="Q55" s="189"/>
      <c r="R55" s="130"/>
      <c r="S55" s="148"/>
      <c r="T55" s="190" t="s">
        <v>6</v>
      </c>
      <c r="U55" s="190"/>
      <c r="V55" s="190"/>
      <c r="W55" s="190"/>
      <c r="X55" s="131"/>
      <c r="Y55" s="149"/>
    </row>
    <row r="56" spans="1:25" ht="24" thickTop="1" thickBot="1" x14ac:dyDescent="0.4">
      <c r="A56" s="187"/>
      <c r="B56" s="9">
        <v>2557</v>
      </c>
      <c r="C56" s="9">
        <v>2558</v>
      </c>
      <c r="D56" s="9">
        <v>2559</v>
      </c>
      <c r="E56" s="9">
        <v>2560</v>
      </c>
      <c r="F56" s="9">
        <v>2561</v>
      </c>
      <c r="G56" s="9">
        <v>2562</v>
      </c>
      <c r="H56" s="9">
        <v>2557</v>
      </c>
      <c r="I56" s="9">
        <v>2558</v>
      </c>
      <c r="J56" s="9">
        <v>2559</v>
      </c>
      <c r="K56" s="9">
        <v>2560</v>
      </c>
      <c r="L56" s="9">
        <v>2561</v>
      </c>
      <c r="M56" s="9">
        <v>2562</v>
      </c>
      <c r="N56" s="9">
        <v>2557</v>
      </c>
      <c r="O56" s="9">
        <v>2558</v>
      </c>
      <c r="P56" s="9">
        <v>2559</v>
      </c>
      <c r="Q56" s="9">
        <v>2560</v>
      </c>
      <c r="R56" s="9">
        <v>2561</v>
      </c>
      <c r="S56" s="9">
        <v>2562</v>
      </c>
      <c r="T56" s="10">
        <v>2557</v>
      </c>
      <c r="U56" s="10">
        <v>2558</v>
      </c>
      <c r="V56" s="10">
        <v>2559</v>
      </c>
      <c r="W56" s="10">
        <v>2560</v>
      </c>
      <c r="X56" s="149">
        <v>2561</v>
      </c>
      <c r="Y56" s="149">
        <v>2562</v>
      </c>
    </row>
    <row r="57" spans="1:25" ht="24" thickTop="1" thickBot="1" x14ac:dyDescent="0.4">
      <c r="A57" s="5" t="s">
        <v>7</v>
      </c>
      <c r="B57" s="42">
        <v>158</v>
      </c>
      <c r="C57" s="8">
        <v>218</v>
      </c>
      <c r="D57" s="8">
        <v>223</v>
      </c>
      <c r="E57" s="8">
        <v>163</v>
      </c>
      <c r="F57" s="8">
        <v>175</v>
      </c>
      <c r="G57" s="8">
        <v>170</v>
      </c>
      <c r="H57" s="42">
        <v>103.95140000000001</v>
      </c>
      <c r="I57" s="8">
        <v>138.3562</v>
      </c>
      <c r="J57" s="8">
        <v>159.75200000000001</v>
      </c>
      <c r="K57" s="8">
        <v>133.92840000000001</v>
      </c>
      <c r="L57" s="8">
        <v>136.6446</v>
      </c>
      <c r="M57" s="8">
        <v>114.4748</v>
      </c>
      <c r="N57" s="42">
        <v>103.5958</v>
      </c>
      <c r="O57" s="8">
        <v>137.36840000000001</v>
      </c>
      <c r="P57" s="8">
        <v>158.47239999999999</v>
      </c>
      <c r="Q57" s="8">
        <v>133.44560000000001</v>
      </c>
      <c r="R57" s="8">
        <v>136.3331</v>
      </c>
      <c r="S57" s="8">
        <v>114.3553</v>
      </c>
      <c r="T57" s="42">
        <v>0.66</v>
      </c>
      <c r="U57" s="8">
        <v>0.63</v>
      </c>
      <c r="V57" s="8">
        <v>0.72</v>
      </c>
      <c r="W57" s="8">
        <v>0.82</v>
      </c>
      <c r="X57" s="8">
        <v>0.78</v>
      </c>
      <c r="Y57" s="8">
        <v>0.67</v>
      </c>
    </row>
    <row r="58" spans="1:25" ht="23.25" thickBot="1" x14ac:dyDescent="0.4">
      <c r="A58" s="1" t="s">
        <v>8</v>
      </c>
      <c r="B58" s="45">
        <v>164</v>
      </c>
      <c r="C58" s="4">
        <v>174</v>
      </c>
      <c r="D58" s="4">
        <v>196</v>
      </c>
      <c r="E58" s="4">
        <v>149</v>
      </c>
      <c r="F58" s="4">
        <v>159</v>
      </c>
      <c r="G58" s="4">
        <v>163</v>
      </c>
      <c r="H58" s="45">
        <v>112.62560000000001</v>
      </c>
      <c r="I58" s="4">
        <v>108.7693</v>
      </c>
      <c r="J58" s="4">
        <v>122.43470000000001</v>
      </c>
      <c r="K58" s="4">
        <v>118.24939999999999</v>
      </c>
      <c r="L58" s="4">
        <v>112.3973</v>
      </c>
      <c r="M58" s="4">
        <v>109.6202</v>
      </c>
      <c r="N58" s="45">
        <v>112.7488</v>
      </c>
      <c r="O58" s="4">
        <v>108.1375</v>
      </c>
      <c r="P58" s="4">
        <v>122.36</v>
      </c>
      <c r="Q58" s="4">
        <v>117.55970000000001</v>
      </c>
      <c r="R58" s="4">
        <v>111.96939999999999</v>
      </c>
      <c r="S58" s="4">
        <v>109.447</v>
      </c>
      <c r="T58" s="45">
        <v>0.69</v>
      </c>
      <c r="U58" s="4">
        <v>0.63</v>
      </c>
      <c r="V58" s="4">
        <v>0.62</v>
      </c>
      <c r="W58" s="4">
        <v>0.79</v>
      </c>
      <c r="X58" s="4">
        <v>0.71</v>
      </c>
      <c r="Y58" s="4">
        <v>0.67</v>
      </c>
    </row>
    <row r="59" spans="1:25" ht="23.25" thickBot="1" x14ac:dyDescent="0.4">
      <c r="A59" s="5" t="s">
        <v>9</v>
      </c>
      <c r="B59" s="42">
        <v>163</v>
      </c>
      <c r="C59" s="8">
        <v>184</v>
      </c>
      <c r="D59" s="8">
        <v>200</v>
      </c>
      <c r="E59" s="8">
        <v>128</v>
      </c>
      <c r="F59" s="8">
        <v>143</v>
      </c>
      <c r="G59" s="8">
        <v>138</v>
      </c>
      <c r="H59" s="42">
        <v>111.7338</v>
      </c>
      <c r="I59" s="8">
        <v>141.97290000000001</v>
      </c>
      <c r="J59" s="8">
        <v>135.1996</v>
      </c>
      <c r="K59" s="8">
        <v>89.560500000000005</v>
      </c>
      <c r="L59" s="8">
        <v>95.947199999999995</v>
      </c>
      <c r="M59" s="8">
        <v>108.0763</v>
      </c>
      <c r="N59" s="42">
        <v>111.021</v>
      </c>
      <c r="O59" s="8">
        <v>141.3185</v>
      </c>
      <c r="P59" s="8">
        <v>134.90469999999999</v>
      </c>
      <c r="Q59" s="8">
        <v>88.999399999999994</v>
      </c>
      <c r="R59" s="8">
        <v>95.791799999999995</v>
      </c>
      <c r="S59" s="8">
        <v>108.42400000000001</v>
      </c>
      <c r="T59" s="42">
        <v>0.69</v>
      </c>
      <c r="U59" s="8">
        <v>0.77</v>
      </c>
      <c r="V59" s="8">
        <v>0.68</v>
      </c>
      <c r="W59" s="8">
        <v>0.7</v>
      </c>
      <c r="X59" s="8">
        <v>0.67</v>
      </c>
      <c r="Y59" s="8">
        <v>0.78</v>
      </c>
    </row>
    <row r="60" spans="1:25" ht="23.25" thickBot="1" x14ac:dyDescent="0.4">
      <c r="A60" s="1" t="s">
        <v>10</v>
      </c>
      <c r="B60" s="45">
        <v>158</v>
      </c>
      <c r="C60" s="4">
        <v>173</v>
      </c>
      <c r="D60" s="4">
        <v>194</v>
      </c>
      <c r="E60" s="4">
        <v>119</v>
      </c>
      <c r="F60" s="4">
        <v>160</v>
      </c>
      <c r="G60" s="4">
        <v>127</v>
      </c>
      <c r="H60" s="45">
        <v>120.0986</v>
      </c>
      <c r="I60" s="4">
        <v>133.02070000000001</v>
      </c>
      <c r="J60" s="4">
        <v>129.1156</v>
      </c>
      <c r="K60" s="4">
        <v>94.714600000000004</v>
      </c>
      <c r="L60" s="4">
        <v>114.82210000000001</v>
      </c>
      <c r="M60" s="4">
        <v>88.885999999999996</v>
      </c>
      <c r="N60" s="45">
        <v>119.9096</v>
      </c>
      <c r="O60" s="4">
        <v>132.40199999999999</v>
      </c>
      <c r="P60" s="4">
        <v>127.937</v>
      </c>
      <c r="Q60" s="4">
        <v>94.800299999999993</v>
      </c>
      <c r="R60" s="4">
        <v>114.3631</v>
      </c>
      <c r="S60" s="4">
        <v>88.789400000000001</v>
      </c>
      <c r="T60" s="45">
        <v>0.76</v>
      </c>
      <c r="U60" s="4">
        <v>0.77</v>
      </c>
      <c r="V60" s="4">
        <v>0.67</v>
      </c>
      <c r="W60" s="4">
        <v>0.8</v>
      </c>
      <c r="X60" s="4">
        <v>0.72</v>
      </c>
      <c r="Y60" s="4">
        <v>0.7</v>
      </c>
    </row>
    <row r="61" spans="1:25" ht="23.25" thickBot="1" x14ac:dyDescent="0.4">
      <c r="A61" s="5" t="s">
        <v>11</v>
      </c>
      <c r="B61" s="42">
        <v>162</v>
      </c>
      <c r="C61" s="8">
        <v>167</v>
      </c>
      <c r="D61" s="8">
        <v>214</v>
      </c>
      <c r="E61" s="8">
        <v>115</v>
      </c>
      <c r="F61" s="8">
        <v>161</v>
      </c>
      <c r="G61" s="8">
        <v>118</v>
      </c>
      <c r="H61" s="42">
        <v>128.273</v>
      </c>
      <c r="I61" s="8">
        <v>134.55770000000001</v>
      </c>
      <c r="J61" s="8">
        <v>126.7103</v>
      </c>
      <c r="K61" s="8">
        <v>95.755600000000001</v>
      </c>
      <c r="L61" s="8">
        <v>128.97559999999999</v>
      </c>
      <c r="M61" s="8">
        <v>96.184100000000001</v>
      </c>
      <c r="N61" s="42">
        <v>127.19459999999999</v>
      </c>
      <c r="O61" s="8">
        <v>134.03639999999999</v>
      </c>
      <c r="P61" s="8">
        <v>125.40009999999999</v>
      </c>
      <c r="Q61" s="8">
        <v>95.039000000000001</v>
      </c>
      <c r="R61" s="8">
        <v>128.85050000000001</v>
      </c>
      <c r="S61" s="8">
        <v>95.792199999999994</v>
      </c>
      <c r="T61" s="42">
        <v>0.79</v>
      </c>
      <c r="U61" s="8">
        <v>0.81</v>
      </c>
      <c r="V61" s="8">
        <v>0.59</v>
      </c>
      <c r="W61" s="8">
        <v>0.83</v>
      </c>
      <c r="X61" s="8">
        <v>0.8</v>
      </c>
      <c r="Y61" s="8">
        <v>0.82</v>
      </c>
    </row>
    <row r="62" spans="1:25" ht="23.25" thickBot="1" x14ac:dyDescent="0.4">
      <c r="A62" s="1" t="s">
        <v>12</v>
      </c>
      <c r="B62" s="45">
        <v>157</v>
      </c>
      <c r="C62" s="4">
        <v>199</v>
      </c>
      <c r="D62" s="4">
        <v>225</v>
      </c>
      <c r="E62" s="4">
        <v>138</v>
      </c>
      <c r="F62" s="4">
        <v>182</v>
      </c>
      <c r="G62" s="4">
        <v>152</v>
      </c>
      <c r="H62" s="45">
        <v>121.005</v>
      </c>
      <c r="I62" s="4">
        <v>147.42259999999999</v>
      </c>
      <c r="J62" s="4">
        <v>166.14189999999999</v>
      </c>
      <c r="K62" s="4">
        <v>99.7804</v>
      </c>
      <c r="L62" s="4">
        <v>131.7099</v>
      </c>
      <c r="M62" s="4">
        <v>112.0928</v>
      </c>
      <c r="N62" s="45">
        <v>120.55840000000001</v>
      </c>
      <c r="O62" s="4">
        <v>146.83969999999999</v>
      </c>
      <c r="P62" s="4">
        <v>165.1198</v>
      </c>
      <c r="Q62" s="4">
        <v>99.429000000000002</v>
      </c>
      <c r="R62" s="4">
        <v>130.52590000000001</v>
      </c>
      <c r="S62" s="4">
        <v>111.7863</v>
      </c>
      <c r="T62" s="45">
        <v>0.77</v>
      </c>
      <c r="U62" s="4">
        <v>0.74</v>
      </c>
      <c r="V62" s="4">
        <v>0.74</v>
      </c>
      <c r="W62" s="4">
        <v>0.72</v>
      </c>
      <c r="X62" s="4">
        <v>0.72</v>
      </c>
      <c r="Y62" s="4">
        <v>0.74</v>
      </c>
    </row>
    <row r="63" spans="1:25" ht="23.25" thickBot="1" x14ac:dyDescent="0.4">
      <c r="A63" s="5" t="s">
        <v>13</v>
      </c>
      <c r="B63" s="42">
        <v>111</v>
      </c>
      <c r="C63" s="8">
        <v>141</v>
      </c>
      <c r="D63" s="8">
        <v>177</v>
      </c>
      <c r="E63" s="8">
        <v>111</v>
      </c>
      <c r="F63" s="8">
        <v>149</v>
      </c>
      <c r="G63" s="8">
        <v>132</v>
      </c>
      <c r="H63" s="42">
        <v>88.980099999999993</v>
      </c>
      <c r="I63" s="8">
        <v>121.99760000000001</v>
      </c>
      <c r="J63" s="8">
        <v>122.2306</v>
      </c>
      <c r="K63" s="8">
        <v>94.122699999999995</v>
      </c>
      <c r="L63" s="8">
        <v>107.2229</v>
      </c>
      <c r="M63" s="8">
        <v>108.9238</v>
      </c>
      <c r="N63" s="42">
        <v>88.827600000000004</v>
      </c>
      <c r="O63" s="8">
        <v>121.41679999999999</v>
      </c>
      <c r="P63" s="8">
        <v>121.8413</v>
      </c>
      <c r="Q63" s="8">
        <v>93.434200000000004</v>
      </c>
      <c r="R63" s="8">
        <v>106.7189</v>
      </c>
      <c r="S63" s="8">
        <v>108.34269999999999</v>
      </c>
      <c r="T63" s="42">
        <v>0.8</v>
      </c>
      <c r="U63" s="8">
        <v>0.87</v>
      </c>
      <c r="V63" s="8">
        <v>0.69</v>
      </c>
      <c r="W63" s="8">
        <v>0.85</v>
      </c>
      <c r="X63" s="8">
        <v>0.72</v>
      </c>
      <c r="Y63" s="8">
        <v>0.83</v>
      </c>
    </row>
    <row r="64" spans="1:25" ht="23.25" thickBot="1" x14ac:dyDescent="0.4">
      <c r="A64" s="1" t="s">
        <v>14</v>
      </c>
      <c r="B64" s="45">
        <v>170</v>
      </c>
      <c r="C64" s="4">
        <v>164</v>
      </c>
      <c r="D64" s="4">
        <v>154</v>
      </c>
      <c r="E64" s="4">
        <v>142</v>
      </c>
      <c r="F64" s="4">
        <v>164</v>
      </c>
      <c r="G64" s="4">
        <v>146</v>
      </c>
      <c r="H64" s="45">
        <v>130.9778</v>
      </c>
      <c r="I64" s="4">
        <v>109.9242</v>
      </c>
      <c r="J64" s="4">
        <v>107.51220000000001</v>
      </c>
      <c r="K64" s="4">
        <v>118.196</v>
      </c>
      <c r="L64" s="4">
        <v>131.7362</v>
      </c>
      <c r="M64" s="4">
        <v>119.0771</v>
      </c>
      <c r="N64" s="45">
        <v>130.07130000000001</v>
      </c>
      <c r="O64" s="4">
        <v>110.79049999999999</v>
      </c>
      <c r="P64" s="4">
        <v>107.22880000000001</v>
      </c>
      <c r="Q64" s="4">
        <v>117.2298</v>
      </c>
      <c r="R64" s="4">
        <v>131.52629999999999</v>
      </c>
      <c r="S64" s="4">
        <v>118.5509</v>
      </c>
      <c r="T64" s="45">
        <v>0.77</v>
      </c>
      <c r="U64" s="4">
        <v>0.67</v>
      </c>
      <c r="V64" s="4">
        <v>0.7</v>
      </c>
      <c r="W64" s="4">
        <v>0.83</v>
      </c>
      <c r="X64" s="4">
        <v>0.8</v>
      </c>
      <c r="Y64" s="4">
        <v>0.82</v>
      </c>
    </row>
    <row r="65" spans="1:25" ht="23.25" thickBot="1" x14ac:dyDescent="0.4">
      <c r="A65" s="5" t="s">
        <v>15</v>
      </c>
      <c r="B65" s="42">
        <v>203</v>
      </c>
      <c r="C65" s="8">
        <v>202</v>
      </c>
      <c r="D65" s="8">
        <v>112</v>
      </c>
      <c r="E65" s="8">
        <v>172</v>
      </c>
      <c r="F65" s="8">
        <v>167</v>
      </c>
      <c r="G65" s="8">
        <v>106</v>
      </c>
      <c r="H65" s="42">
        <v>111.2052</v>
      </c>
      <c r="I65" s="8">
        <v>135.44399999999999</v>
      </c>
      <c r="J65" s="8">
        <v>92.418700000000001</v>
      </c>
      <c r="K65" s="8">
        <v>113.8865</v>
      </c>
      <c r="L65" s="8">
        <v>111.64279999999999</v>
      </c>
      <c r="M65" s="8">
        <v>74.066400000000002</v>
      </c>
      <c r="N65" s="42">
        <v>110.7619</v>
      </c>
      <c r="O65" s="8">
        <v>133.88849999999999</v>
      </c>
      <c r="P65" s="8">
        <v>92.061999999999998</v>
      </c>
      <c r="Q65" s="8">
        <v>113.637</v>
      </c>
      <c r="R65" s="8">
        <v>110.8015</v>
      </c>
      <c r="S65" s="8">
        <v>73.628200000000007</v>
      </c>
      <c r="T65" s="42">
        <v>0.55000000000000004</v>
      </c>
      <c r="U65" s="8">
        <v>0.67</v>
      </c>
      <c r="V65" s="8">
        <v>0.83</v>
      </c>
      <c r="W65" s="8">
        <v>0.66</v>
      </c>
      <c r="X65" s="8">
        <v>0.67</v>
      </c>
      <c r="Y65" s="8">
        <v>0.7</v>
      </c>
    </row>
    <row r="66" spans="1:25" ht="23.25" thickBot="1" x14ac:dyDescent="0.4">
      <c r="A66" s="1" t="s">
        <v>16</v>
      </c>
      <c r="B66" s="45">
        <v>171</v>
      </c>
      <c r="C66" s="4">
        <v>217</v>
      </c>
      <c r="D66" s="4">
        <v>118</v>
      </c>
      <c r="E66" s="4">
        <v>171</v>
      </c>
      <c r="F66" s="4">
        <v>169</v>
      </c>
      <c r="G66" s="4">
        <v>138</v>
      </c>
      <c r="H66" s="45">
        <v>105.7084</v>
      </c>
      <c r="I66" s="4">
        <v>149.65010000000001</v>
      </c>
      <c r="J66" s="4">
        <v>99.247299999999996</v>
      </c>
      <c r="K66" s="4">
        <v>129.33430000000001</v>
      </c>
      <c r="L66" s="4">
        <v>113.6823</v>
      </c>
      <c r="M66" s="4">
        <v>103.0626</v>
      </c>
      <c r="N66" s="45">
        <v>105.4811</v>
      </c>
      <c r="O66" s="4">
        <v>148.5735</v>
      </c>
      <c r="P66" s="4">
        <v>98.850300000000004</v>
      </c>
      <c r="Q66" s="4">
        <v>128.99610000000001</v>
      </c>
      <c r="R66" s="4">
        <v>113.4846</v>
      </c>
      <c r="S66" s="4">
        <v>102.1564</v>
      </c>
      <c r="T66" s="45">
        <v>0.62</v>
      </c>
      <c r="U66" s="4">
        <v>0.69</v>
      </c>
      <c r="V66" s="4">
        <v>0.84</v>
      </c>
      <c r="W66" s="4">
        <v>0.76</v>
      </c>
      <c r="X66" s="4">
        <v>0.67</v>
      </c>
      <c r="Y66" s="4">
        <v>0.75</v>
      </c>
    </row>
    <row r="67" spans="1:25" ht="23.25" thickBot="1" x14ac:dyDescent="0.4">
      <c r="A67" s="5" t="s">
        <v>17</v>
      </c>
      <c r="B67" s="42">
        <v>193</v>
      </c>
      <c r="C67" s="8">
        <v>167</v>
      </c>
      <c r="D67" s="8">
        <v>124</v>
      </c>
      <c r="E67" s="8">
        <v>183</v>
      </c>
      <c r="F67" s="8">
        <v>195</v>
      </c>
      <c r="G67" s="8">
        <v>137</v>
      </c>
      <c r="H67" s="42">
        <v>169.50620000000001</v>
      </c>
      <c r="I67" s="8">
        <v>107.53749999999999</v>
      </c>
      <c r="J67" s="8">
        <v>96.034899999999993</v>
      </c>
      <c r="K67" s="8">
        <v>111.76900000000001</v>
      </c>
      <c r="L67" s="8">
        <v>127.4937</v>
      </c>
      <c r="M67" s="8">
        <v>104.0384</v>
      </c>
      <c r="N67" s="42">
        <v>169.1669</v>
      </c>
      <c r="O67" s="8">
        <v>107.4237</v>
      </c>
      <c r="P67" s="8">
        <v>95.618099999999998</v>
      </c>
      <c r="Q67" s="8">
        <v>111.6041</v>
      </c>
      <c r="R67" s="8">
        <v>127.1083</v>
      </c>
      <c r="S67" s="8">
        <v>103.0984</v>
      </c>
      <c r="T67" s="42">
        <v>0.88</v>
      </c>
      <c r="U67" s="8">
        <v>0.64</v>
      </c>
      <c r="V67" s="8">
        <v>0.77</v>
      </c>
      <c r="W67" s="8">
        <v>0.61</v>
      </c>
      <c r="X67" s="8">
        <v>0.65</v>
      </c>
      <c r="Y67" s="8">
        <v>0.76</v>
      </c>
    </row>
    <row r="68" spans="1:25" ht="23.25" thickBot="1" x14ac:dyDescent="0.4">
      <c r="A68" s="1" t="s">
        <v>18</v>
      </c>
      <c r="B68" s="45">
        <v>185</v>
      </c>
      <c r="C68" s="4">
        <v>209</v>
      </c>
      <c r="D68" s="4">
        <v>163</v>
      </c>
      <c r="E68" s="4">
        <v>164</v>
      </c>
      <c r="F68" s="4">
        <v>178</v>
      </c>
      <c r="G68" s="4">
        <v>160</v>
      </c>
      <c r="H68" s="45">
        <v>121.0013</v>
      </c>
      <c r="I68" s="4">
        <v>156.68819999999999</v>
      </c>
      <c r="J68" s="4">
        <v>123.4966</v>
      </c>
      <c r="K68" s="4">
        <v>117.3125</v>
      </c>
      <c r="L68" s="4">
        <v>109.0531</v>
      </c>
      <c r="M68" s="4">
        <v>100.1023</v>
      </c>
      <c r="N68" s="45">
        <v>119.8797</v>
      </c>
      <c r="O68" s="4">
        <v>155.8629</v>
      </c>
      <c r="P68" s="4">
        <v>122.8339</v>
      </c>
      <c r="Q68" s="4">
        <v>116.9393</v>
      </c>
      <c r="R68" s="4">
        <v>108.8292</v>
      </c>
      <c r="S68" s="4">
        <v>99.692499999999995</v>
      </c>
      <c r="T68" s="45">
        <v>0.65</v>
      </c>
      <c r="U68" s="4">
        <v>0.75</v>
      </c>
      <c r="V68" s="4">
        <v>0.76</v>
      </c>
      <c r="W68" s="4">
        <v>0.72</v>
      </c>
      <c r="X68" s="4">
        <v>0.61</v>
      </c>
      <c r="Y68" s="4">
        <v>0.63</v>
      </c>
    </row>
    <row r="69" spans="1:25" x14ac:dyDescent="0.35">
      <c r="A69" s="11" t="s">
        <v>20</v>
      </c>
      <c r="B69" s="12">
        <v>1995</v>
      </c>
      <c r="C69" s="12">
        <v>2215</v>
      </c>
      <c r="D69" s="12">
        <v>2100</v>
      </c>
      <c r="E69" s="12">
        <v>1755</v>
      </c>
      <c r="F69" s="12">
        <v>2002</v>
      </c>
      <c r="G69" s="12">
        <v>1687</v>
      </c>
      <c r="H69" s="13">
        <v>1425.0663999999999</v>
      </c>
      <c r="I69" s="13">
        <v>1585.3409999999999</v>
      </c>
      <c r="J69" s="13">
        <v>1480.2944</v>
      </c>
      <c r="K69" s="13">
        <v>1316.6098999999999</v>
      </c>
      <c r="L69" s="13">
        <v>1421.3277</v>
      </c>
      <c r="M69" s="13">
        <v>1238.6048000000001</v>
      </c>
      <c r="N69" s="13">
        <v>1419.2166999999999</v>
      </c>
      <c r="O69" s="13">
        <v>1578.0583999999999</v>
      </c>
      <c r="P69" s="13">
        <v>1472.6284000000001</v>
      </c>
      <c r="Q69" s="13">
        <v>1311.1134999999999</v>
      </c>
      <c r="R69" s="13">
        <v>1416.3026</v>
      </c>
      <c r="S69" s="13">
        <v>1234.0633</v>
      </c>
      <c r="T69" s="11">
        <v>0.71</v>
      </c>
      <c r="U69" s="11">
        <v>0.72</v>
      </c>
      <c r="V69" s="11">
        <v>0.7</v>
      </c>
      <c r="W69" s="11">
        <v>0.75</v>
      </c>
      <c r="X69" s="11">
        <v>0.71</v>
      </c>
      <c r="Y69" s="11">
        <v>0.73</v>
      </c>
    </row>
    <row r="71" spans="1:25" x14ac:dyDescent="0.35">
      <c r="A71" s="188" t="s">
        <v>0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36"/>
      <c r="W71" s="36"/>
      <c r="X71" s="128"/>
      <c r="Y71" s="147"/>
    </row>
    <row r="72" spans="1:25" x14ac:dyDescent="0.35">
      <c r="A72" s="188" t="s">
        <v>22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36"/>
      <c r="W72" s="36"/>
      <c r="X72" s="128"/>
      <c r="Y72" s="147"/>
    </row>
    <row r="73" spans="1:25" ht="23.25" customHeight="1" thickBot="1" x14ac:dyDescent="0.4">
      <c r="A73" s="186" t="s">
        <v>2</v>
      </c>
      <c r="B73" s="33"/>
      <c r="C73" s="187" t="s">
        <v>3</v>
      </c>
      <c r="D73" s="187"/>
      <c r="E73" s="34"/>
      <c r="F73" s="129"/>
      <c r="G73" s="146"/>
      <c r="H73" s="187" t="s">
        <v>4</v>
      </c>
      <c r="I73" s="187"/>
      <c r="J73" s="34"/>
      <c r="K73" s="34"/>
      <c r="L73" s="130"/>
      <c r="M73" s="148"/>
      <c r="N73" s="189" t="s">
        <v>5</v>
      </c>
      <c r="O73" s="189"/>
      <c r="P73" s="189"/>
      <c r="Q73" s="189"/>
      <c r="R73" s="130"/>
      <c r="S73" s="148"/>
      <c r="T73" s="190" t="s">
        <v>6</v>
      </c>
      <c r="U73" s="190"/>
      <c r="V73" s="190"/>
      <c r="W73" s="190"/>
      <c r="X73" s="131"/>
      <c r="Y73" s="149"/>
    </row>
    <row r="74" spans="1:25" ht="24" thickTop="1" thickBot="1" x14ac:dyDescent="0.4">
      <c r="A74" s="187"/>
      <c r="B74" s="9">
        <v>2557</v>
      </c>
      <c r="C74" s="9">
        <v>2558</v>
      </c>
      <c r="D74" s="9">
        <v>2559</v>
      </c>
      <c r="E74" s="9">
        <v>2560</v>
      </c>
      <c r="F74" s="9">
        <v>2561</v>
      </c>
      <c r="G74" s="9">
        <v>2562</v>
      </c>
      <c r="H74" s="9">
        <v>2557</v>
      </c>
      <c r="I74" s="9">
        <v>2558</v>
      </c>
      <c r="J74" s="9">
        <v>2559</v>
      </c>
      <c r="K74" s="9">
        <v>2560</v>
      </c>
      <c r="L74" s="9">
        <v>2561</v>
      </c>
      <c r="M74" s="9">
        <v>2562</v>
      </c>
      <c r="N74" s="9">
        <v>2557</v>
      </c>
      <c r="O74" s="9">
        <v>2558</v>
      </c>
      <c r="P74" s="9">
        <v>2559</v>
      </c>
      <c r="Q74" s="9">
        <v>2560</v>
      </c>
      <c r="R74" s="9">
        <v>2561</v>
      </c>
      <c r="S74" s="9">
        <v>2562</v>
      </c>
      <c r="T74" s="10">
        <v>2557</v>
      </c>
      <c r="U74" s="10">
        <v>2558</v>
      </c>
      <c r="V74" s="10">
        <v>2559</v>
      </c>
      <c r="W74" s="10">
        <v>2560</v>
      </c>
      <c r="X74" s="149">
        <v>2561</v>
      </c>
      <c r="Y74" s="149">
        <v>2562</v>
      </c>
    </row>
    <row r="75" spans="1:25" ht="24" thickTop="1" thickBot="1" x14ac:dyDescent="0.4">
      <c r="A75" s="5" t="s">
        <v>7</v>
      </c>
      <c r="B75" s="42">
        <v>159</v>
      </c>
      <c r="C75" s="8">
        <v>165</v>
      </c>
      <c r="D75" s="8">
        <v>137</v>
      </c>
      <c r="E75" s="8">
        <v>171</v>
      </c>
      <c r="F75" s="8">
        <v>164</v>
      </c>
      <c r="G75" s="8">
        <v>177</v>
      </c>
      <c r="H75" s="42">
        <v>103.4145</v>
      </c>
      <c r="I75" s="8">
        <v>94.499300000000005</v>
      </c>
      <c r="J75" s="8">
        <v>83.058400000000006</v>
      </c>
      <c r="K75" s="8">
        <v>115.2094</v>
      </c>
      <c r="L75" s="8">
        <v>102.43389999999999</v>
      </c>
      <c r="M75" s="8">
        <v>110.0372</v>
      </c>
      <c r="N75" s="42">
        <v>103.5085</v>
      </c>
      <c r="O75" s="8">
        <v>93.851399999999998</v>
      </c>
      <c r="P75" s="8">
        <v>82.847899999999996</v>
      </c>
      <c r="Q75" s="8">
        <v>114.673</v>
      </c>
      <c r="R75" s="8">
        <v>102.2347</v>
      </c>
      <c r="S75" s="8">
        <v>109.0412</v>
      </c>
      <c r="T75" s="42">
        <v>0.65</v>
      </c>
      <c r="U75" s="8">
        <v>0.56999999999999995</v>
      </c>
      <c r="V75" s="8">
        <v>0.61</v>
      </c>
      <c r="W75" s="8">
        <v>0.67</v>
      </c>
      <c r="X75" s="8">
        <v>0.62</v>
      </c>
      <c r="Y75" s="8">
        <v>0.62</v>
      </c>
    </row>
    <row r="76" spans="1:25" ht="23.25" thickBot="1" x14ac:dyDescent="0.4">
      <c r="A76" s="1" t="s">
        <v>8</v>
      </c>
      <c r="B76" s="45">
        <v>138</v>
      </c>
      <c r="C76" s="4">
        <v>148</v>
      </c>
      <c r="D76" s="4">
        <v>146</v>
      </c>
      <c r="E76" s="4">
        <v>161</v>
      </c>
      <c r="F76" s="4">
        <v>142</v>
      </c>
      <c r="G76" s="4">
        <v>171</v>
      </c>
      <c r="H76" s="45">
        <v>80.386300000000006</v>
      </c>
      <c r="I76" s="4">
        <v>97.600300000000004</v>
      </c>
      <c r="J76" s="4">
        <v>89.1327</v>
      </c>
      <c r="K76" s="4">
        <v>102.01479999999999</v>
      </c>
      <c r="L76" s="4">
        <v>95.258700000000005</v>
      </c>
      <c r="M76" s="4">
        <v>99.762200000000007</v>
      </c>
      <c r="N76" s="45">
        <v>80.139399999999995</v>
      </c>
      <c r="O76" s="4">
        <v>97.470100000000002</v>
      </c>
      <c r="P76" s="4">
        <v>88.756299999999996</v>
      </c>
      <c r="Q76" s="4">
        <v>101.9546</v>
      </c>
      <c r="R76" s="4">
        <v>94.261200000000002</v>
      </c>
      <c r="S76" s="4">
        <v>99.506799999999998</v>
      </c>
      <c r="T76" s="45">
        <v>0.57999999999999996</v>
      </c>
      <c r="U76" s="4">
        <v>0.66</v>
      </c>
      <c r="V76" s="4">
        <v>0.61</v>
      </c>
      <c r="W76" s="4">
        <v>0.63</v>
      </c>
      <c r="X76" s="4">
        <v>0.67</v>
      </c>
      <c r="Y76" s="4">
        <v>0.57999999999999996</v>
      </c>
    </row>
    <row r="77" spans="1:25" ht="23.25" thickBot="1" x14ac:dyDescent="0.4">
      <c r="A77" s="5" t="s">
        <v>9</v>
      </c>
      <c r="B77" s="42">
        <v>114</v>
      </c>
      <c r="C77" s="8">
        <v>155</v>
      </c>
      <c r="D77" s="8">
        <v>137</v>
      </c>
      <c r="E77" s="8">
        <v>135</v>
      </c>
      <c r="F77" s="8">
        <v>190</v>
      </c>
      <c r="G77" s="8">
        <v>186</v>
      </c>
      <c r="H77" s="42">
        <v>72.431700000000006</v>
      </c>
      <c r="I77" s="8">
        <v>103.3807</v>
      </c>
      <c r="J77" s="8">
        <v>89.566699999999997</v>
      </c>
      <c r="K77" s="8">
        <v>76.425700000000006</v>
      </c>
      <c r="L77" s="8">
        <v>140.93129999999999</v>
      </c>
      <c r="M77" s="8">
        <v>110.91200000000001</v>
      </c>
      <c r="N77" s="42">
        <v>72.283500000000004</v>
      </c>
      <c r="O77" s="8">
        <v>102.8742</v>
      </c>
      <c r="P77" s="8">
        <v>89.401899999999998</v>
      </c>
      <c r="Q77" s="8">
        <v>76.426599999999993</v>
      </c>
      <c r="R77" s="8">
        <v>140.536</v>
      </c>
      <c r="S77" s="8">
        <v>110.71769999999999</v>
      </c>
      <c r="T77" s="42">
        <v>0.64</v>
      </c>
      <c r="U77" s="8">
        <v>0.67</v>
      </c>
      <c r="V77" s="8">
        <v>0.65</v>
      </c>
      <c r="W77" s="8">
        <v>0.56999999999999995</v>
      </c>
      <c r="X77" s="8">
        <v>0.74</v>
      </c>
      <c r="Y77" s="8">
        <v>0.6</v>
      </c>
    </row>
    <row r="78" spans="1:25" ht="23.25" thickBot="1" x14ac:dyDescent="0.4">
      <c r="A78" s="1" t="s">
        <v>10</v>
      </c>
      <c r="B78" s="45">
        <v>132</v>
      </c>
      <c r="C78" s="4">
        <v>149</v>
      </c>
      <c r="D78" s="4">
        <v>130</v>
      </c>
      <c r="E78" s="4">
        <v>131</v>
      </c>
      <c r="F78" s="4">
        <v>227</v>
      </c>
      <c r="G78" s="4">
        <v>169</v>
      </c>
      <c r="H78" s="45">
        <v>89.0261</v>
      </c>
      <c r="I78" s="4">
        <v>86.023300000000006</v>
      </c>
      <c r="J78" s="4">
        <v>76.701300000000003</v>
      </c>
      <c r="K78" s="4">
        <v>87.448999999999998</v>
      </c>
      <c r="L78" s="4">
        <v>115.518</v>
      </c>
      <c r="M78" s="4">
        <v>96.426000000000002</v>
      </c>
      <c r="N78" s="45">
        <v>88.9208</v>
      </c>
      <c r="O78" s="4">
        <v>85.391400000000004</v>
      </c>
      <c r="P78" s="4">
        <v>76.209699999999998</v>
      </c>
      <c r="Q78" s="4">
        <v>87.540199999999999</v>
      </c>
      <c r="R78" s="4">
        <v>114.5141</v>
      </c>
      <c r="S78" s="4">
        <v>97.047700000000006</v>
      </c>
      <c r="T78" s="45">
        <v>0.67</v>
      </c>
      <c r="U78" s="4">
        <v>0.57999999999999996</v>
      </c>
      <c r="V78" s="4">
        <v>0.59</v>
      </c>
      <c r="W78" s="4">
        <v>0.67</v>
      </c>
      <c r="X78" s="4">
        <v>0.51</v>
      </c>
      <c r="Y78" s="4">
        <v>0.56999999999999995</v>
      </c>
    </row>
    <row r="79" spans="1:25" ht="23.25" thickBot="1" x14ac:dyDescent="0.4">
      <c r="A79" s="5" t="s">
        <v>11</v>
      </c>
      <c r="B79" s="42">
        <v>149</v>
      </c>
      <c r="C79" s="8">
        <v>174</v>
      </c>
      <c r="D79" s="8">
        <v>136</v>
      </c>
      <c r="E79" s="8">
        <v>129</v>
      </c>
      <c r="F79" s="8">
        <v>182</v>
      </c>
      <c r="G79" s="8">
        <v>163</v>
      </c>
      <c r="H79" s="42">
        <v>90.7804</v>
      </c>
      <c r="I79" s="8">
        <v>97.688299999999998</v>
      </c>
      <c r="J79" s="8">
        <v>77.601399999999998</v>
      </c>
      <c r="K79" s="8">
        <v>89.090299999999999</v>
      </c>
      <c r="L79" s="8">
        <v>108.8818</v>
      </c>
      <c r="M79" s="8">
        <v>85.656999999999996</v>
      </c>
      <c r="N79" s="42">
        <v>90.312299999999993</v>
      </c>
      <c r="O79" s="8">
        <v>97.258499999999998</v>
      </c>
      <c r="P79" s="8">
        <v>77.397599999999997</v>
      </c>
      <c r="Q79" s="8">
        <v>88.670400000000001</v>
      </c>
      <c r="R79" s="8">
        <v>107.96120000000001</v>
      </c>
      <c r="S79" s="8">
        <v>84.976299999999995</v>
      </c>
      <c r="T79" s="42">
        <v>0.61</v>
      </c>
      <c r="U79" s="8">
        <v>0.56000000000000005</v>
      </c>
      <c r="V79" s="8">
        <v>0.56999999999999995</v>
      </c>
      <c r="W79" s="8">
        <v>0.69</v>
      </c>
      <c r="X79" s="8">
        <v>0.6</v>
      </c>
      <c r="Y79" s="8">
        <v>0.53</v>
      </c>
    </row>
    <row r="80" spans="1:25" ht="23.25" thickBot="1" x14ac:dyDescent="0.4">
      <c r="A80" s="1" t="s">
        <v>12</v>
      </c>
      <c r="B80" s="45">
        <v>170</v>
      </c>
      <c r="C80" s="4">
        <v>163</v>
      </c>
      <c r="D80" s="4">
        <v>151</v>
      </c>
      <c r="E80" s="4">
        <v>148</v>
      </c>
      <c r="F80" s="4">
        <v>185</v>
      </c>
      <c r="G80" s="4">
        <v>180</v>
      </c>
      <c r="H80" s="45">
        <v>102.9883</v>
      </c>
      <c r="I80" s="4">
        <v>97.407300000000006</v>
      </c>
      <c r="J80" s="4">
        <v>112.4218</v>
      </c>
      <c r="K80" s="4">
        <v>86.845200000000006</v>
      </c>
      <c r="L80" s="4">
        <v>123.0437</v>
      </c>
      <c r="M80" s="4">
        <v>106.48050000000001</v>
      </c>
      <c r="N80" s="45">
        <v>102.62430000000001</v>
      </c>
      <c r="O80" s="4">
        <v>96.933199999999999</v>
      </c>
      <c r="P80" s="4">
        <v>111.2744</v>
      </c>
      <c r="Q80" s="4">
        <v>86.431200000000004</v>
      </c>
      <c r="R80" s="4">
        <v>122.01949999999999</v>
      </c>
      <c r="S80" s="4">
        <v>106.6621</v>
      </c>
      <c r="T80" s="45">
        <v>0.61</v>
      </c>
      <c r="U80" s="4">
        <v>0.6</v>
      </c>
      <c r="V80" s="4">
        <v>0.74</v>
      </c>
      <c r="W80" s="4">
        <v>0.59</v>
      </c>
      <c r="X80" s="4">
        <v>0.67</v>
      </c>
      <c r="Y80" s="4">
        <v>0.59</v>
      </c>
    </row>
    <row r="81" spans="1:25" ht="23.25" thickBot="1" x14ac:dyDescent="0.4">
      <c r="A81" s="5" t="s">
        <v>13</v>
      </c>
      <c r="B81" s="42">
        <v>156</v>
      </c>
      <c r="C81" s="8">
        <v>162</v>
      </c>
      <c r="D81" s="8">
        <v>136</v>
      </c>
      <c r="E81" s="8">
        <v>139</v>
      </c>
      <c r="F81" s="8">
        <v>133</v>
      </c>
      <c r="G81" s="8">
        <v>192</v>
      </c>
      <c r="H81" s="42">
        <v>84.698899999999995</v>
      </c>
      <c r="I81" s="8">
        <v>114.6246</v>
      </c>
      <c r="J81" s="8">
        <v>93.090900000000005</v>
      </c>
      <c r="K81" s="8">
        <v>91.202200000000005</v>
      </c>
      <c r="L81" s="8">
        <v>106.9175</v>
      </c>
      <c r="M81" s="8">
        <v>121.8747</v>
      </c>
      <c r="N81" s="42">
        <v>84.776300000000006</v>
      </c>
      <c r="O81" s="8">
        <v>113.9654</v>
      </c>
      <c r="P81" s="8">
        <v>92.527000000000001</v>
      </c>
      <c r="Q81" s="8">
        <v>90.978300000000004</v>
      </c>
      <c r="R81" s="8">
        <v>106.56959999999999</v>
      </c>
      <c r="S81" s="8">
        <v>121.1858</v>
      </c>
      <c r="T81" s="42">
        <v>0.54</v>
      </c>
      <c r="U81" s="8">
        <v>0.71</v>
      </c>
      <c r="V81" s="8">
        <v>0.68</v>
      </c>
      <c r="W81" s="8">
        <v>0.66</v>
      </c>
      <c r="X81" s="8">
        <v>0.8</v>
      </c>
      <c r="Y81" s="8">
        <v>0.63</v>
      </c>
    </row>
    <row r="82" spans="1:25" ht="23.25" thickBot="1" x14ac:dyDescent="0.4">
      <c r="A82" s="1" t="s">
        <v>14</v>
      </c>
      <c r="B82" s="45">
        <v>133</v>
      </c>
      <c r="C82" s="4">
        <v>138</v>
      </c>
      <c r="D82" s="4">
        <v>110</v>
      </c>
      <c r="E82" s="4">
        <v>151</v>
      </c>
      <c r="F82" s="4">
        <v>145</v>
      </c>
      <c r="G82" s="4">
        <v>164</v>
      </c>
      <c r="H82" s="45">
        <v>76.518199999999993</v>
      </c>
      <c r="I82" s="4">
        <v>77.328900000000004</v>
      </c>
      <c r="J82" s="4">
        <v>55.232100000000003</v>
      </c>
      <c r="K82" s="4">
        <v>88.088499999999996</v>
      </c>
      <c r="L82" s="4">
        <v>88.742500000000007</v>
      </c>
      <c r="M82" s="4">
        <v>101.8438</v>
      </c>
      <c r="N82" s="45">
        <v>76.384500000000003</v>
      </c>
      <c r="O82" s="4">
        <v>76.699299999999994</v>
      </c>
      <c r="P82" s="4">
        <v>55.034100000000002</v>
      </c>
      <c r="Q82" s="4">
        <v>87.508899999999997</v>
      </c>
      <c r="R82" s="4">
        <v>88.005200000000002</v>
      </c>
      <c r="S82" s="4">
        <v>101.28830000000001</v>
      </c>
      <c r="T82" s="45">
        <v>0.57999999999999996</v>
      </c>
      <c r="U82" s="4">
        <v>0.56000000000000005</v>
      </c>
      <c r="V82" s="4">
        <v>0.5</v>
      </c>
      <c r="W82" s="4">
        <v>0.57999999999999996</v>
      </c>
      <c r="X82" s="4">
        <v>0.61</v>
      </c>
      <c r="Y82" s="4">
        <v>0.62</v>
      </c>
    </row>
    <row r="83" spans="1:25" ht="23.25" thickBot="1" x14ac:dyDescent="0.4">
      <c r="A83" s="5" t="s">
        <v>15</v>
      </c>
      <c r="B83" s="42">
        <v>124</v>
      </c>
      <c r="C83" s="8">
        <v>138</v>
      </c>
      <c r="D83" s="8">
        <v>119</v>
      </c>
      <c r="E83" s="8">
        <v>164</v>
      </c>
      <c r="F83" s="8">
        <v>168</v>
      </c>
      <c r="G83" s="8">
        <v>154</v>
      </c>
      <c r="H83" s="42">
        <v>80.808700000000002</v>
      </c>
      <c r="I83" s="8">
        <v>85.518699999999995</v>
      </c>
      <c r="J83" s="8">
        <v>76.1267</v>
      </c>
      <c r="K83" s="8">
        <v>118.678</v>
      </c>
      <c r="L83" s="8">
        <v>104.57129999999999</v>
      </c>
      <c r="M83" s="8">
        <v>95.5505</v>
      </c>
      <c r="N83" s="42">
        <v>80.643100000000004</v>
      </c>
      <c r="O83" s="8">
        <v>85.276600000000002</v>
      </c>
      <c r="P83" s="8">
        <v>75.918300000000002</v>
      </c>
      <c r="Q83" s="8">
        <v>117.90779999999999</v>
      </c>
      <c r="R83" s="8">
        <v>104.01309999999999</v>
      </c>
      <c r="S83" s="8">
        <v>95.118300000000005</v>
      </c>
      <c r="T83" s="42">
        <v>0.65</v>
      </c>
      <c r="U83" s="8">
        <v>0.62</v>
      </c>
      <c r="V83" s="8">
        <v>0.64</v>
      </c>
      <c r="W83" s="8">
        <v>0.72</v>
      </c>
      <c r="X83" s="8">
        <v>0.62</v>
      </c>
      <c r="Y83" s="8">
        <v>0.62</v>
      </c>
    </row>
    <row r="84" spans="1:25" ht="23.25" thickBot="1" x14ac:dyDescent="0.4">
      <c r="A84" s="1" t="s">
        <v>16</v>
      </c>
      <c r="B84" s="45">
        <v>154</v>
      </c>
      <c r="C84" s="4">
        <v>143</v>
      </c>
      <c r="D84" s="4">
        <v>124</v>
      </c>
      <c r="E84" s="4">
        <v>172</v>
      </c>
      <c r="F84" s="4">
        <v>189</v>
      </c>
      <c r="G84" s="4">
        <v>149</v>
      </c>
      <c r="H84" s="45">
        <v>86.145200000000003</v>
      </c>
      <c r="I84" s="4">
        <v>87.448800000000006</v>
      </c>
      <c r="J84" s="4">
        <v>69.842299999999994</v>
      </c>
      <c r="K84" s="4">
        <v>125.2462</v>
      </c>
      <c r="L84" s="4">
        <v>107.9804</v>
      </c>
      <c r="M84" s="4">
        <v>90.793899999999994</v>
      </c>
      <c r="N84" s="45">
        <v>86.080799999999996</v>
      </c>
      <c r="O84" s="4">
        <v>87.543700000000001</v>
      </c>
      <c r="P84" s="4">
        <v>69.205100000000002</v>
      </c>
      <c r="Q84" s="4">
        <v>125.22</v>
      </c>
      <c r="R84" s="4">
        <v>107.44110000000001</v>
      </c>
      <c r="S84" s="4">
        <v>90.539599999999993</v>
      </c>
      <c r="T84" s="45">
        <v>0.56000000000000005</v>
      </c>
      <c r="U84" s="4">
        <v>0.61</v>
      </c>
      <c r="V84" s="4">
        <v>0.56000000000000005</v>
      </c>
      <c r="W84" s="4">
        <v>0.73</v>
      </c>
      <c r="X84" s="4">
        <v>0.56999999999999995</v>
      </c>
      <c r="Y84" s="4">
        <v>0.61</v>
      </c>
    </row>
    <row r="85" spans="1:25" ht="23.25" thickBot="1" x14ac:dyDescent="0.4">
      <c r="A85" s="5" t="s">
        <v>17</v>
      </c>
      <c r="B85" s="42">
        <v>157</v>
      </c>
      <c r="C85" s="8">
        <v>156</v>
      </c>
      <c r="D85" s="8">
        <v>149</v>
      </c>
      <c r="E85" s="8">
        <v>169</v>
      </c>
      <c r="F85" s="8">
        <v>195</v>
      </c>
      <c r="G85" s="8">
        <v>145</v>
      </c>
      <c r="H85" s="42">
        <v>86.466399999999993</v>
      </c>
      <c r="I85" s="8">
        <v>98.753299999999996</v>
      </c>
      <c r="J85" s="8">
        <v>90.781300000000002</v>
      </c>
      <c r="K85" s="8">
        <v>109.0924</v>
      </c>
      <c r="L85" s="8">
        <v>125.0522</v>
      </c>
      <c r="M85" s="8">
        <v>91.474400000000003</v>
      </c>
      <c r="N85" s="42">
        <v>86.340599999999995</v>
      </c>
      <c r="O85" s="8">
        <v>98.130399999999995</v>
      </c>
      <c r="P85" s="8">
        <v>90.453999999999994</v>
      </c>
      <c r="Q85" s="8">
        <v>108.06480000000001</v>
      </c>
      <c r="R85" s="8">
        <v>124.9102</v>
      </c>
      <c r="S85" s="8">
        <v>91.042699999999996</v>
      </c>
      <c r="T85" s="42">
        <v>0.55000000000000004</v>
      </c>
      <c r="U85" s="8">
        <v>0.63</v>
      </c>
      <c r="V85" s="8">
        <v>0.61</v>
      </c>
      <c r="W85" s="8">
        <v>0.65</v>
      </c>
      <c r="X85" s="8">
        <v>0.64</v>
      </c>
      <c r="Y85" s="8">
        <v>0.63</v>
      </c>
    </row>
    <row r="86" spans="1:25" ht="23.25" thickBot="1" x14ac:dyDescent="0.4">
      <c r="A86" s="1" t="s">
        <v>18</v>
      </c>
      <c r="B86" s="45">
        <v>167</v>
      </c>
      <c r="C86" s="4">
        <v>139</v>
      </c>
      <c r="D86" s="4">
        <v>191</v>
      </c>
      <c r="E86" s="4">
        <v>170</v>
      </c>
      <c r="F86" s="4">
        <v>207</v>
      </c>
      <c r="G86" s="4">
        <v>151</v>
      </c>
      <c r="H86" s="45">
        <v>83.655699999999996</v>
      </c>
      <c r="I86" s="4">
        <v>99.8352</v>
      </c>
      <c r="J86" s="4">
        <v>114.1871</v>
      </c>
      <c r="K86" s="4">
        <v>110.2017</v>
      </c>
      <c r="L86" s="4">
        <v>113.0523</v>
      </c>
      <c r="M86" s="4">
        <v>85.662999999999997</v>
      </c>
      <c r="N86" s="45">
        <v>83.295500000000004</v>
      </c>
      <c r="O86" s="4">
        <v>99.143000000000001</v>
      </c>
      <c r="P86" s="4">
        <v>114.49250000000001</v>
      </c>
      <c r="Q86" s="4">
        <v>110.8793</v>
      </c>
      <c r="R86" s="4">
        <v>113.4258</v>
      </c>
      <c r="S86" s="4">
        <v>84.807500000000005</v>
      </c>
      <c r="T86" s="45">
        <v>0.5</v>
      </c>
      <c r="U86" s="4">
        <v>0.72</v>
      </c>
      <c r="V86" s="4">
        <v>0.6</v>
      </c>
      <c r="W86" s="4">
        <v>0.65</v>
      </c>
      <c r="X86" s="4">
        <v>0.55000000000000004</v>
      </c>
      <c r="Y86" s="4">
        <v>0.56999999999999995</v>
      </c>
    </row>
    <row r="87" spans="1:25" x14ac:dyDescent="0.35">
      <c r="A87" s="11" t="s">
        <v>20</v>
      </c>
      <c r="B87" s="12">
        <v>1753</v>
      </c>
      <c r="C87" s="12">
        <v>1830</v>
      </c>
      <c r="D87" s="12">
        <v>1666</v>
      </c>
      <c r="E87" s="12">
        <v>1840</v>
      </c>
      <c r="F87" s="12">
        <v>2127</v>
      </c>
      <c r="G87" s="12">
        <v>2001</v>
      </c>
      <c r="H87" s="13">
        <v>1037.3204000000001</v>
      </c>
      <c r="I87" s="13">
        <v>1140.1087</v>
      </c>
      <c r="J87" s="13">
        <v>1027.7427</v>
      </c>
      <c r="K87" s="13">
        <v>1199.5434</v>
      </c>
      <c r="L87" s="13">
        <v>1332.3835999999999</v>
      </c>
      <c r="M87" s="13">
        <v>1196.4752000000001</v>
      </c>
      <c r="N87" s="13">
        <v>1035.3096</v>
      </c>
      <c r="O87" s="13">
        <v>1134.5372</v>
      </c>
      <c r="P87" s="13">
        <v>1023.5188000000001</v>
      </c>
      <c r="Q87" s="13">
        <v>1196.2551000000001</v>
      </c>
      <c r="R87" s="13">
        <v>1325.8916999999999</v>
      </c>
      <c r="S87" s="13">
        <v>1191.934</v>
      </c>
      <c r="T87" s="11">
        <v>0.59</v>
      </c>
      <c r="U87" s="11">
        <v>0.62</v>
      </c>
      <c r="V87" s="11">
        <v>0.62</v>
      </c>
      <c r="W87" s="11">
        <v>0.65</v>
      </c>
      <c r="X87" s="11">
        <v>0.63</v>
      </c>
      <c r="Y87" s="11">
        <v>0.6</v>
      </c>
    </row>
    <row r="88" spans="1:25" x14ac:dyDescent="0.35">
      <c r="A88" s="188" t="s">
        <v>0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36"/>
      <c r="W88" s="36"/>
      <c r="X88" s="128"/>
      <c r="Y88" s="147"/>
    </row>
    <row r="89" spans="1:25" x14ac:dyDescent="0.35">
      <c r="A89" s="188" t="s">
        <v>23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36"/>
      <c r="W89" s="36"/>
      <c r="X89" s="128"/>
      <c r="Y89" s="147"/>
    </row>
    <row r="90" spans="1:25" ht="23.25" customHeight="1" thickBot="1" x14ac:dyDescent="0.4">
      <c r="A90" s="186" t="s">
        <v>2</v>
      </c>
      <c r="B90" s="33"/>
      <c r="C90" s="187" t="s">
        <v>3</v>
      </c>
      <c r="D90" s="187"/>
      <c r="E90" s="34"/>
      <c r="F90" s="129"/>
      <c r="G90" s="146"/>
      <c r="H90" s="187" t="s">
        <v>4</v>
      </c>
      <c r="I90" s="187"/>
      <c r="J90" s="34"/>
      <c r="K90" s="34"/>
      <c r="L90" s="130"/>
      <c r="M90" s="148"/>
      <c r="N90" s="189" t="s">
        <v>5</v>
      </c>
      <c r="O90" s="189"/>
      <c r="P90" s="189"/>
      <c r="Q90" s="189"/>
      <c r="R90" s="130"/>
      <c r="S90" s="148"/>
      <c r="T90" s="190" t="s">
        <v>6</v>
      </c>
      <c r="U90" s="190"/>
      <c r="V90" s="190"/>
      <c r="W90" s="190"/>
      <c r="X90" s="131"/>
      <c r="Y90" s="149"/>
    </row>
    <row r="91" spans="1:25" ht="24" thickTop="1" thickBot="1" x14ac:dyDescent="0.4">
      <c r="A91" s="187"/>
      <c r="B91" s="9">
        <v>2557</v>
      </c>
      <c r="C91" s="9">
        <v>2558</v>
      </c>
      <c r="D91" s="9">
        <v>2559</v>
      </c>
      <c r="E91" s="9">
        <v>2560</v>
      </c>
      <c r="F91" s="9">
        <v>2561</v>
      </c>
      <c r="G91" s="9">
        <v>2562</v>
      </c>
      <c r="H91" s="9">
        <v>2557</v>
      </c>
      <c r="I91" s="9">
        <v>2558</v>
      </c>
      <c r="J91" s="9">
        <v>2559</v>
      </c>
      <c r="K91" s="9">
        <v>2560</v>
      </c>
      <c r="L91" s="9">
        <v>2561</v>
      </c>
      <c r="M91" s="9">
        <v>2562</v>
      </c>
      <c r="N91" s="9">
        <v>2557</v>
      </c>
      <c r="O91" s="9">
        <v>2558</v>
      </c>
      <c r="P91" s="9">
        <v>2559</v>
      </c>
      <c r="Q91" s="9">
        <v>2560</v>
      </c>
      <c r="R91" s="9">
        <v>2561</v>
      </c>
      <c r="S91" s="9">
        <v>2562</v>
      </c>
      <c r="T91" s="10">
        <v>2557</v>
      </c>
      <c r="U91" s="10">
        <v>2558</v>
      </c>
      <c r="V91" s="10">
        <v>2559</v>
      </c>
      <c r="W91" s="10">
        <v>2560</v>
      </c>
      <c r="X91" s="149">
        <v>2561</v>
      </c>
      <c r="Y91" s="149">
        <v>2562</v>
      </c>
    </row>
    <row r="92" spans="1:25" ht="24" thickTop="1" thickBot="1" x14ac:dyDescent="0.4">
      <c r="A92" s="5" t="s">
        <v>7</v>
      </c>
      <c r="B92" s="42">
        <v>109</v>
      </c>
      <c r="C92" s="8">
        <v>114</v>
      </c>
      <c r="D92" s="8">
        <v>93</v>
      </c>
      <c r="E92" s="8">
        <v>98</v>
      </c>
      <c r="F92" s="8">
        <v>93</v>
      </c>
      <c r="G92" s="8">
        <v>120</v>
      </c>
      <c r="H92" s="42">
        <v>55.151400000000002</v>
      </c>
      <c r="I92" s="8">
        <v>67.785899999999998</v>
      </c>
      <c r="J92" s="8">
        <v>52.8581</v>
      </c>
      <c r="K92" s="8">
        <v>66.816100000000006</v>
      </c>
      <c r="L92" s="8">
        <v>55.651800000000001</v>
      </c>
      <c r="M92" s="8">
        <v>65.496099999999998</v>
      </c>
      <c r="N92" s="42">
        <v>54.851100000000002</v>
      </c>
      <c r="O92" s="8">
        <v>67.662400000000005</v>
      </c>
      <c r="P92" s="8">
        <v>52.615200000000002</v>
      </c>
      <c r="Q92" s="8">
        <v>66.490899999999996</v>
      </c>
      <c r="R92" s="8">
        <v>55.370899999999999</v>
      </c>
      <c r="S92" s="8">
        <v>65.152500000000003</v>
      </c>
      <c r="T92" s="42">
        <v>0.51</v>
      </c>
      <c r="U92" s="8">
        <v>0.59</v>
      </c>
      <c r="V92" s="8">
        <v>0.56999999999999995</v>
      </c>
      <c r="W92" s="8">
        <v>0.68</v>
      </c>
      <c r="X92" s="8">
        <v>0.6</v>
      </c>
      <c r="Y92" s="8">
        <v>0.55000000000000004</v>
      </c>
    </row>
    <row r="93" spans="1:25" ht="23.25" thickBot="1" x14ac:dyDescent="0.4">
      <c r="A93" s="1" t="s">
        <v>8</v>
      </c>
      <c r="B93" s="45">
        <v>112</v>
      </c>
      <c r="C93" s="4">
        <v>77</v>
      </c>
      <c r="D93" s="4">
        <v>86</v>
      </c>
      <c r="E93" s="4">
        <v>89</v>
      </c>
      <c r="F93" s="4">
        <v>97</v>
      </c>
      <c r="G93" s="4">
        <v>111</v>
      </c>
      <c r="H93" s="45">
        <v>51.490400000000001</v>
      </c>
      <c r="I93" s="4">
        <v>59.592100000000002</v>
      </c>
      <c r="J93" s="4">
        <v>48.811999999999998</v>
      </c>
      <c r="K93" s="4">
        <v>52.9163</v>
      </c>
      <c r="L93" s="4">
        <v>57.129800000000003</v>
      </c>
      <c r="M93" s="4">
        <v>60.0837</v>
      </c>
      <c r="N93" s="45">
        <v>51.023099999999999</v>
      </c>
      <c r="O93" s="4">
        <v>59.101999999999997</v>
      </c>
      <c r="P93" s="4">
        <v>48.515000000000001</v>
      </c>
      <c r="Q93" s="4">
        <v>52.751899999999999</v>
      </c>
      <c r="R93" s="4">
        <v>57.1417</v>
      </c>
      <c r="S93" s="4">
        <v>60.049599999999998</v>
      </c>
      <c r="T93" s="45">
        <v>0.46</v>
      </c>
      <c r="U93" s="4">
        <v>0.77</v>
      </c>
      <c r="V93" s="4">
        <v>0.56999999999999995</v>
      </c>
      <c r="W93" s="4">
        <v>0.59</v>
      </c>
      <c r="X93" s="4">
        <v>0.59</v>
      </c>
      <c r="Y93" s="4">
        <v>0.54</v>
      </c>
    </row>
    <row r="94" spans="1:25" ht="23.25" thickBot="1" x14ac:dyDescent="0.4">
      <c r="A94" s="5" t="s">
        <v>9</v>
      </c>
      <c r="B94" s="42">
        <v>93</v>
      </c>
      <c r="C94" s="8">
        <v>102</v>
      </c>
      <c r="D94" s="8">
        <v>101</v>
      </c>
      <c r="E94" s="8">
        <v>90</v>
      </c>
      <c r="F94" s="8">
        <v>128</v>
      </c>
      <c r="G94" s="8">
        <v>119</v>
      </c>
      <c r="H94" s="42">
        <v>57.899500000000003</v>
      </c>
      <c r="I94" s="8">
        <v>68.171599999999998</v>
      </c>
      <c r="J94" s="8">
        <v>51.425600000000003</v>
      </c>
      <c r="K94" s="8">
        <v>71.832999999999998</v>
      </c>
      <c r="L94" s="8">
        <v>69.380399999999995</v>
      </c>
      <c r="M94" s="8">
        <v>62.824800000000003</v>
      </c>
      <c r="N94" s="42">
        <v>57.647199999999998</v>
      </c>
      <c r="O94" s="8">
        <v>68.106700000000004</v>
      </c>
      <c r="P94" s="8">
        <v>51.330800000000004</v>
      </c>
      <c r="Q94" s="8">
        <v>71.212800000000001</v>
      </c>
      <c r="R94" s="8">
        <v>69.018900000000002</v>
      </c>
      <c r="S94" s="8">
        <v>62.546700000000001</v>
      </c>
      <c r="T94" s="42">
        <v>0.62</v>
      </c>
      <c r="U94" s="8">
        <v>0.67</v>
      </c>
      <c r="V94" s="8">
        <v>0.51</v>
      </c>
      <c r="W94" s="8">
        <v>0.8</v>
      </c>
      <c r="X94" s="8">
        <v>0.54</v>
      </c>
      <c r="Y94" s="8">
        <v>0.53</v>
      </c>
    </row>
    <row r="95" spans="1:25" ht="23.25" thickBot="1" x14ac:dyDescent="0.4">
      <c r="A95" s="1" t="s">
        <v>10</v>
      </c>
      <c r="B95" s="45">
        <v>120</v>
      </c>
      <c r="C95" s="4">
        <v>103</v>
      </c>
      <c r="D95" s="4">
        <v>101</v>
      </c>
      <c r="E95" s="4">
        <v>76</v>
      </c>
      <c r="F95" s="4">
        <v>70</v>
      </c>
      <c r="G95" s="4">
        <v>100</v>
      </c>
      <c r="H95" s="45">
        <v>84.045400000000001</v>
      </c>
      <c r="I95" s="4">
        <v>72.204800000000006</v>
      </c>
      <c r="J95" s="4">
        <v>52.439599999999999</v>
      </c>
      <c r="K95" s="4">
        <v>49.481400000000001</v>
      </c>
      <c r="L95" s="4">
        <v>37.569699999999997</v>
      </c>
      <c r="M95" s="4">
        <v>57.3369</v>
      </c>
      <c r="N95" s="45">
        <v>83.634</v>
      </c>
      <c r="O95" s="4">
        <v>71.996600000000001</v>
      </c>
      <c r="P95" s="4">
        <v>52.450400000000002</v>
      </c>
      <c r="Q95" s="4">
        <v>49.430599999999998</v>
      </c>
      <c r="R95" s="4">
        <v>37.547600000000003</v>
      </c>
      <c r="S95" s="4">
        <v>57.075299999999999</v>
      </c>
      <c r="T95" s="45">
        <v>0.7</v>
      </c>
      <c r="U95" s="4">
        <v>0.7</v>
      </c>
      <c r="V95" s="4">
        <v>0.52</v>
      </c>
      <c r="W95" s="4">
        <v>0.65</v>
      </c>
      <c r="X95" s="4">
        <v>0.54</v>
      </c>
      <c r="Y95" s="4">
        <v>0.56999999999999995</v>
      </c>
    </row>
    <row r="96" spans="1:25" ht="23.25" thickBot="1" x14ac:dyDescent="0.4">
      <c r="A96" s="5" t="s">
        <v>11</v>
      </c>
      <c r="B96" s="42">
        <v>90</v>
      </c>
      <c r="C96" s="8">
        <v>113</v>
      </c>
      <c r="D96" s="8">
        <v>105</v>
      </c>
      <c r="E96" s="8">
        <v>61</v>
      </c>
      <c r="F96" s="8">
        <v>127</v>
      </c>
      <c r="G96" s="8">
        <v>81</v>
      </c>
      <c r="H96" s="42">
        <v>53.810299999999998</v>
      </c>
      <c r="I96" s="8">
        <v>75.9589</v>
      </c>
      <c r="J96" s="8">
        <v>55.182299999999998</v>
      </c>
      <c r="K96" s="8">
        <v>40.6297</v>
      </c>
      <c r="L96" s="8">
        <v>89.360100000000003</v>
      </c>
      <c r="M96" s="8">
        <v>63.013599999999997</v>
      </c>
      <c r="N96" s="42">
        <v>53.820799999999998</v>
      </c>
      <c r="O96" s="8">
        <v>75.964799999999997</v>
      </c>
      <c r="P96" s="8">
        <v>55.114100000000001</v>
      </c>
      <c r="Q96" s="8">
        <v>40.423000000000002</v>
      </c>
      <c r="R96" s="8">
        <v>88.765299999999996</v>
      </c>
      <c r="S96" s="8">
        <v>63.024000000000001</v>
      </c>
      <c r="T96" s="42">
        <v>0.6</v>
      </c>
      <c r="U96" s="8">
        <v>0.67</v>
      </c>
      <c r="V96" s="8">
        <v>0.53</v>
      </c>
      <c r="W96" s="8">
        <v>0.67</v>
      </c>
      <c r="X96" s="8">
        <v>0.7</v>
      </c>
      <c r="Y96" s="8">
        <v>0.78</v>
      </c>
    </row>
    <row r="97" spans="1:25" ht="23.25" thickBot="1" x14ac:dyDescent="0.4">
      <c r="A97" s="1" t="s">
        <v>12</v>
      </c>
      <c r="B97" s="45">
        <v>103</v>
      </c>
      <c r="C97" s="4">
        <v>92</v>
      </c>
      <c r="D97" s="4">
        <v>89</v>
      </c>
      <c r="E97" s="4">
        <v>76</v>
      </c>
      <c r="F97" s="4">
        <v>95</v>
      </c>
      <c r="G97" s="4">
        <v>126</v>
      </c>
      <c r="H97" s="45">
        <v>63.578800000000001</v>
      </c>
      <c r="I97" s="4">
        <v>53.7879</v>
      </c>
      <c r="J97" s="4">
        <v>59.116399999999999</v>
      </c>
      <c r="K97" s="4">
        <v>47.1586</v>
      </c>
      <c r="L97" s="4">
        <v>58.092799999999997</v>
      </c>
      <c r="M97" s="4">
        <v>80.365899999999996</v>
      </c>
      <c r="N97" s="45">
        <v>63.343499999999999</v>
      </c>
      <c r="O97" s="4">
        <v>53.504399999999997</v>
      </c>
      <c r="P97" s="4">
        <v>58.685000000000002</v>
      </c>
      <c r="Q97" s="4">
        <v>47.245199999999997</v>
      </c>
      <c r="R97" s="4">
        <v>57.684399999999997</v>
      </c>
      <c r="S97" s="4">
        <v>79.858699999999999</v>
      </c>
      <c r="T97" s="45">
        <v>0.62</v>
      </c>
      <c r="U97" s="4">
        <v>0.57999999999999996</v>
      </c>
      <c r="V97" s="4">
        <v>0.66</v>
      </c>
      <c r="W97" s="4">
        <v>0.62</v>
      </c>
      <c r="X97" s="4">
        <v>0.61</v>
      </c>
      <c r="Y97" s="4">
        <v>0.64</v>
      </c>
    </row>
    <row r="98" spans="1:25" ht="23.25" thickBot="1" x14ac:dyDescent="0.4">
      <c r="A98" s="5" t="s">
        <v>13</v>
      </c>
      <c r="B98" s="42">
        <v>79</v>
      </c>
      <c r="C98" s="8">
        <v>104</v>
      </c>
      <c r="D98" s="8">
        <v>73</v>
      </c>
      <c r="E98" s="8">
        <v>71</v>
      </c>
      <c r="F98" s="8">
        <v>96</v>
      </c>
      <c r="G98" s="8">
        <v>75</v>
      </c>
      <c r="H98" s="42">
        <v>46.612699999999997</v>
      </c>
      <c r="I98" s="8">
        <v>54.581299999999999</v>
      </c>
      <c r="J98" s="8">
        <v>40.957900000000002</v>
      </c>
      <c r="K98" s="8">
        <v>50.283799999999999</v>
      </c>
      <c r="L98" s="8">
        <v>53.555999999999997</v>
      </c>
      <c r="M98" s="8">
        <v>48.11</v>
      </c>
      <c r="N98" s="42">
        <v>46.616399999999999</v>
      </c>
      <c r="O98" s="8">
        <v>54.508499999999998</v>
      </c>
      <c r="P98" s="8">
        <v>40.984999999999999</v>
      </c>
      <c r="Q98" s="8">
        <v>50.092300000000002</v>
      </c>
      <c r="R98" s="8">
        <v>53.271599999999999</v>
      </c>
      <c r="S98" s="8">
        <v>48.0319</v>
      </c>
      <c r="T98" s="42">
        <v>0.59</v>
      </c>
      <c r="U98" s="8">
        <v>0.52</v>
      </c>
      <c r="V98" s="8">
        <v>0.56000000000000005</v>
      </c>
      <c r="W98" s="8">
        <v>0.71</v>
      </c>
      <c r="X98" s="8">
        <v>0.56000000000000005</v>
      </c>
      <c r="Y98" s="8">
        <v>0.64</v>
      </c>
    </row>
    <row r="99" spans="1:25" ht="23.25" thickBot="1" x14ac:dyDescent="0.4">
      <c r="A99" s="1" t="s">
        <v>14</v>
      </c>
      <c r="B99" s="45">
        <v>85</v>
      </c>
      <c r="C99" s="4">
        <v>98</v>
      </c>
      <c r="D99" s="4">
        <v>83</v>
      </c>
      <c r="E99" s="4">
        <v>88</v>
      </c>
      <c r="F99" s="4">
        <v>98</v>
      </c>
      <c r="G99" s="4">
        <v>88</v>
      </c>
      <c r="H99" s="45">
        <v>51.056100000000001</v>
      </c>
      <c r="I99" s="4">
        <v>52.369100000000003</v>
      </c>
      <c r="J99" s="4">
        <v>58.017800000000001</v>
      </c>
      <c r="K99" s="4">
        <v>56.002800000000001</v>
      </c>
      <c r="L99" s="4">
        <v>56.816899999999997</v>
      </c>
      <c r="M99" s="4">
        <v>52.470100000000002</v>
      </c>
      <c r="N99" s="45">
        <v>50.867899999999999</v>
      </c>
      <c r="O99" s="4">
        <v>52.112099999999998</v>
      </c>
      <c r="P99" s="4">
        <v>57.7958</v>
      </c>
      <c r="Q99" s="4">
        <v>56.0124</v>
      </c>
      <c r="R99" s="4">
        <v>57.867199999999997</v>
      </c>
      <c r="S99" s="4">
        <v>52.6233</v>
      </c>
      <c r="T99" s="45">
        <v>0.6</v>
      </c>
      <c r="U99" s="4">
        <v>0.53</v>
      </c>
      <c r="V99" s="4">
        <v>0.7</v>
      </c>
      <c r="W99" s="4">
        <v>0.64</v>
      </c>
      <c r="X99" s="4">
        <v>0.57999999999999996</v>
      </c>
      <c r="Y99" s="4">
        <v>0.6</v>
      </c>
    </row>
    <row r="100" spans="1:25" ht="23.25" thickBot="1" x14ac:dyDescent="0.4">
      <c r="A100" s="5" t="s">
        <v>15</v>
      </c>
      <c r="B100" s="42">
        <v>97</v>
      </c>
      <c r="C100" s="8">
        <v>89</v>
      </c>
      <c r="D100" s="8">
        <v>79</v>
      </c>
      <c r="E100" s="8">
        <v>87</v>
      </c>
      <c r="F100" s="8">
        <v>113</v>
      </c>
      <c r="G100" s="8">
        <v>85</v>
      </c>
      <c r="H100" s="42">
        <v>65.849699999999999</v>
      </c>
      <c r="I100" s="8">
        <v>43.612499999999997</v>
      </c>
      <c r="J100" s="8">
        <v>59.138500000000001</v>
      </c>
      <c r="K100" s="8">
        <v>45.057899999999997</v>
      </c>
      <c r="L100" s="8">
        <v>60.2151</v>
      </c>
      <c r="M100" s="8">
        <v>51.429600000000001</v>
      </c>
      <c r="N100" s="42">
        <v>65.909800000000004</v>
      </c>
      <c r="O100" s="8">
        <v>43.4407</v>
      </c>
      <c r="P100" s="8">
        <v>58.823500000000003</v>
      </c>
      <c r="Q100" s="8">
        <v>45.076000000000001</v>
      </c>
      <c r="R100" s="8">
        <v>60.4176</v>
      </c>
      <c r="S100" s="8">
        <v>50.970999999999997</v>
      </c>
      <c r="T100" s="42">
        <v>0.68</v>
      </c>
      <c r="U100" s="8">
        <v>0.49</v>
      </c>
      <c r="V100" s="8">
        <v>0.75</v>
      </c>
      <c r="W100" s="8">
        <v>0.52</v>
      </c>
      <c r="X100" s="8">
        <v>0.53</v>
      </c>
      <c r="Y100" s="8">
        <v>0.61</v>
      </c>
    </row>
    <row r="101" spans="1:25" ht="23.25" thickBot="1" x14ac:dyDescent="0.4">
      <c r="A101" s="1" t="s">
        <v>16</v>
      </c>
      <c r="B101" s="45">
        <v>101</v>
      </c>
      <c r="C101" s="4">
        <v>95</v>
      </c>
      <c r="D101" s="4">
        <v>97</v>
      </c>
      <c r="E101" s="4">
        <v>53</v>
      </c>
      <c r="F101" s="4">
        <v>102</v>
      </c>
      <c r="G101" s="4">
        <v>100</v>
      </c>
      <c r="H101" s="45">
        <v>72.744900000000001</v>
      </c>
      <c r="I101" s="4">
        <v>49.463700000000003</v>
      </c>
      <c r="J101" s="4">
        <v>64.345399999999998</v>
      </c>
      <c r="K101" s="4">
        <v>29.049199999999999</v>
      </c>
      <c r="L101" s="4">
        <v>49.5792</v>
      </c>
      <c r="M101" s="4">
        <v>55.892299999999999</v>
      </c>
      <c r="N101" s="45">
        <v>72.750600000000006</v>
      </c>
      <c r="O101" s="4">
        <v>49.544499999999999</v>
      </c>
      <c r="P101" s="4">
        <v>63.763500000000001</v>
      </c>
      <c r="Q101" s="4">
        <v>28.9405</v>
      </c>
      <c r="R101" s="4">
        <v>49.836100000000002</v>
      </c>
      <c r="S101" s="4">
        <v>55.756599999999999</v>
      </c>
      <c r="T101" s="45">
        <v>0.72</v>
      </c>
      <c r="U101" s="4">
        <v>0.52</v>
      </c>
      <c r="V101" s="4">
        <v>0.66</v>
      </c>
      <c r="W101" s="4">
        <v>0.55000000000000004</v>
      </c>
      <c r="X101" s="4">
        <v>0.49</v>
      </c>
      <c r="Y101" s="4">
        <v>0.56000000000000005</v>
      </c>
    </row>
    <row r="102" spans="1:25" ht="23.25" thickBot="1" x14ac:dyDescent="0.4">
      <c r="A102" s="5" t="s">
        <v>17</v>
      </c>
      <c r="B102" s="42">
        <v>125</v>
      </c>
      <c r="C102" s="8">
        <v>86</v>
      </c>
      <c r="D102" s="8">
        <v>92</v>
      </c>
      <c r="E102" s="8">
        <v>99</v>
      </c>
      <c r="F102" s="8">
        <v>126</v>
      </c>
      <c r="G102" s="8">
        <v>114</v>
      </c>
      <c r="H102" s="42">
        <v>76.192800000000005</v>
      </c>
      <c r="I102" s="8">
        <v>53.920699999999997</v>
      </c>
      <c r="J102" s="8">
        <v>64.528300000000002</v>
      </c>
      <c r="K102" s="8">
        <v>57.094999999999999</v>
      </c>
      <c r="L102" s="8">
        <v>71.224800000000002</v>
      </c>
      <c r="M102" s="8">
        <v>63.476300000000002</v>
      </c>
      <c r="N102" s="42">
        <v>76.162099999999995</v>
      </c>
      <c r="O102" s="8">
        <v>53.527299999999997</v>
      </c>
      <c r="P102" s="8">
        <v>63.9724</v>
      </c>
      <c r="Q102" s="8">
        <v>56.7271</v>
      </c>
      <c r="R102" s="8">
        <v>71.139099999999999</v>
      </c>
      <c r="S102" s="8">
        <v>63.201700000000002</v>
      </c>
      <c r="T102" s="42">
        <v>0.61</v>
      </c>
      <c r="U102" s="8">
        <v>0.63</v>
      </c>
      <c r="V102" s="8">
        <v>0.7</v>
      </c>
      <c r="W102" s="8">
        <v>0.57999999999999996</v>
      </c>
      <c r="X102" s="8">
        <v>0.56999999999999995</v>
      </c>
      <c r="Y102" s="8">
        <v>0.56000000000000005</v>
      </c>
    </row>
    <row r="103" spans="1:25" ht="23.25" thickBot="1" x14ac:dyDescent="0.4">
      <c r="A103" s="1" t="s">
        <v>18</v>
      </c>
      <c r="B103" s="45">
        <v>126</v>
      </c>
      <c r="C103" s="4">
        <v>97</v>
      </c>
      <c r="D103" s="4">
        <v>77</v>
      </c>
      <c r="E103" s="4">
        <v>86</v>
      </c>
      <c r="F103" s="4">
        <v>121</v>
      </c>
      <c r="G103" s="4">
        <v>104</v>
      </c>
      <c r="H103" s="45">
        <v>69.985900000000001</v>
      </c>
      <c r="I103" s="4">
        <v>45.888399999999997</v>
      </c>
      <c r="J103" s="4">
        <v>48.128999999999998</v>
      </c>
      <c r="K103" s="4">
        <v>53.319400000000002</v>
      </c>
      <c r="L103" s="4">
        <v>71.123800000000003</v>
      </c>
      <c r="M103" s="4">
        <v>60.378100000000003</v>
      </c>
      <c r="N103" s="45">
        <v>69.612899999999996</v>
      </c>
      <c r="O103" s="4">
        <v>45.778199999999998</v>
      </c>
      <c r="P103" s="4">
        <v>47.857700000000001</v>
      </c>
      <c r="Q103" s="4">
        <v>53.183599999999998</v>
      </c>
      <c r="R103" s="4">
        <v>70.703299999999999</v>
      </c>
      <c r="S103" s="4">
        <v>59.438600000000001</v>
      </c>
      <c r="T103" s="45">
        <v>0.56000000000000005</v>
      </c>
      <c r="U103" s="4">
        <v>0.47</v>
      </c>
      <c r="V103" s="4">
        <v>0.63</v>
      </c>
      <c r="W103" s="4">
        <v>0.62</v>
      </c>
      <c r="X103" s="4">
        <v>0.59</v>
      </c>
      <c r="Y103" s="4">
        <v>0.57999999999999996</v>
      </c>
    </row>
    <row r="104" spans="1:25" x14ac:dyDescent="0.35">
      <c r="A104" s="11" t="s">
        <v>20</v>
      </c>
      <c r="B104" s="12">
        <v>1240</v>
      </c>
      <c r="C104" s="12">
        <v>1170</v>
      </c>
      <c r="D104" s="12">
        <v>1076</v>
      </c>
      <c r="E104" s="11">
        <v>974</v>
      </c>
      <c r="F104" s="12">
        <v>1266</v>
      </c>
      <c r="G104" s="12">
        <v>1223</v>
      </c>
      <c r="H104" s="11">
        <v>748.41790000000003</v>
      </c>
      <c r="I104" s="11">
        <v>697.33690000000001</v>
      </c>
      <c r="J104" s="11">
        <v>654.95090000000005</v>
      </c>
      <c r="K104" s="11">
        <v>619.64319999999998</v>
      </c>
      <c r="L104" s="11">
        <v>729.70039999999995</v>
      </c>
      <c r="M104" s="11">
        <v>720.87739999999997</v>
      </c>
      <c r="N104" s="11">
        <v>746.23940000000005</v>
      </c>
      <c r="O104" s="11">
        <v>695.2482</v>
      </c>
      <c r="P104" s="11">
        <v>651.90840000000003</v>
      </c>
      <c r="Q104" s="11">
        <v>617.58630000000005</v>
      </c>
      <c r="R104" s="11">
        <v>728.76369999999997</v>
      </c>
      <c r="S104" s="11">
        <v>717.72990000000004</v>
      </c>
      <c r="T104" s="11">
        <v>0.6</v>
      </c>
      <c r="U104" s="11">
        <v>0.6</v>
      </c>
      <c r="V104" s="11">
        <v>0.61</v>
      </c>
      <c r="W104" s="11">
        <v>0.64</v>
      </c>
      <c r="X104" s="11">
        <v>0.57999999999999996</v>
      </c>
      <c r="Y104" s="11">
        <v>0.59</v>
      </c>
    </row>
    <row r="105" spans="1:25" x14ac:dyDescent="0.35">
      <c r="A105" s="188" t="s">
        <v>0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36"/>
      <c r="W105" s="36"/>
      <c r="X105" s="128"/>
      <c r="Y105" s="147"/>
    </row>
    <row r="106" spans="1:25" x14ac:dyDescent="0.35">
      <c r="A106" s="188" t="s">
        <v>24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36"/>
      <c r="W106" s="36"/>
      <c r="X106" s="128"/>
      <c r="Y106" s="147"/>
    </row>
    <row r="107" spans="1:25" ht="23.25" customHeight="1" thickBot="1" x14ac:dyDescent="0.4">
      <c r="A107" s="186" t="s">
        <v>2</v>
      </c>
      <c r="B107" s="33"/>
      <c r="C107" s="187" t="s">
        <v>3</v>
      </c>
      <c r="D107" s="187"/>
      <c r="E107" s="34"/>
      <c r="F107" s="129"/>
      <c r="G107" s="146"/>
      <c r="H107" s="187" t="s">
        <v>4</v>
      </c>
      <c r="I107" s="187"/>
      <c r="J107" s="34"/>
      <c r="K107" s="34"/>
      <c r="L107" s="130"/>
      <c r="M107" s="148"/>
      <c r="N107" s="189" t="s">
        <v>5</v>
      </c>
      <c r="O107" s="189"/>
      <c r="P107" s="189"/>
      <c r="Q107" s="189"/>
      <c r="R107" s="130"/>
      <c r="S107" s="148"/>
      <c r="T107" s="190" t="s">
        <v>6</v>
      </c>
      <c r="U107" s="190"/>
      <c r="V107" s="190"/>
      <c r="W107" s="190"/>
      <c r="X107" s="131"/>
      <c r="Y107" s="149"/>
    </row>
    <row r="108" spans="1:25" ht="24" thickTop="1" thickBot="1" x14ac:dyDescent="0.4">
      <c r="A108" s="187"/>
      <c r="B108" s="9">
        <v>2557</v>
      </c>
      <c r="C108" s="9">
        <v>2558</v>
      </c>
      <c r="D108" s="9">
        <v>2559</v>
      </c>
      <c r="E108" s="9">
        <v>2560</v>
      </c>
      <c r="F108" s="9">
        <v>2561</v>
      </c>
      <c r="G108" s="9">
        <v>2562</v>
      </c>
      <c r="H108" s="9">
        <v>2557</v>
      </c>
      <c r="I108" s="9">
        <v>2558</v>
      </c>
      <c r="J108" s="9">
        <v>2559</v>
      </c>
      <c r="K108" s="9">
        <v>2560</v>
      </c>
      <c r="L108" s="9">
        <v>2561</v>
      </c>
      <c r="M108" s="9">
        <v>2562</v>
      </c>
      <c r="N108" s="9">
        <v>2557</v>
      </c>
      <c r="O108" s="9">
        <v>2558</v>
      </c>
      <c r="P108" s="9">
        <v>2559</v>
      </c>
      <c r="Q108" s="9">
        <v>2560</v>
      </c>
      <c r="R108" s="9">
        <v>2561</v>
      </c>
      <c r="S108" s="9">
        <v>2562</v>
      </c>
      <c r="T108" s="10">
        <v>2557</v>
      </c>
      <c r="U108" s="10">
        <v>2558</v>
      </c>
      <c r="V108" s="10">
        <v>2559</v>
      </c>
      <c r="W108" s="10">
        <v>2560</v>
      </c>
      <c r="X108" s="149">
        <v>2561</v>
      </c>
      <c r="Y108" s="149">
        <v>2562</v>
      </c>
    </row>
    <row r="109" spans="1:25" ht="24" thickTop="1" thickBot="1" x14ac:dyDescent="0.4">
      <c r="A109" s="5" t="s">
        <v>7</v>
      </c>
      <c r="B109" s="42">
        <v>297</v>
      </c>
      <c r="C109" s="8">
        <v>277</v>
      </c>
      <c r="D109" s="8">
        <v>315</v>
      </c>
      <c r="E109" s="8">
        <v>275</v>
      </c>
      <c r="F109" s="8">
        <v>409</v>
      </c>
      <c r="G109" s="8">
        <v>409</v>
      </c>
      <c r="H109" s="42">
        <v>164.1446</v>
      </c>
      <c r="I109" s="8">
        <v>174.23759999999999</v>
      </c>
      <c r="J109" s="8">
        <v>216.2295</v>
      </c>
      <c r="K109" s="8">
        <v>198.90280000000001</v>
      </c>
      <c r="L109" s="8">
        <v>258.96109999999999</v>
      </c>
      <c r="M109" s="8">
        <v>284.09890000000001</v>
      </c>
      <c r="N109" s="42">
        <v>163.71299999999999</v>
      </c>
      <c r="O109" s="8">
        <v>174.06649999999999</v>
      </c>
      <c r="P109" s="8">
        <v>216.00219999999999</v>
      </c>
      <c r="Q109" s="8">
        <v>197.9888</v>
      </c>
      <c r="R109" s="8">
        <v>258.23860000000002</v>
      </c>
      <c r="S109" s="8">
        <v>282.0462</v>
      </c>
      <c r="T109" s="42">
        <v>0.55000000000000004</v>
      </c>
      <c r="U109" s="8">
        <v>0.63</v>
      </c>
      <c r="V109" s="8">
        <v>0.69</v>
      </c>
      <c r="W109" s="8">
        <v>0.72</v>
      </c>
      <c r="X109" s="8">
        <v>0.63</v>
      </c>
      <c r="Y109" s="8">
        <v>0.69</v>
      </c>
    </row>
    <row r="110" spans="1:25" ht="23.25" thickBot="1" x14ac:dyDescent="0.4">
      <c r="A110" s="1" t="s">
        <v>8</v>
      </c>
      <c r="B110" s="45">
        <v>279</v>
      </c>
      <c r="C110" s="4">
        <v>275</v>
      </c>
      <c r="D110" s="4">
        <v>272</v>
      </c>
      <c r="E110" s="4">
        <v>277</v>
      </c>
      <c r="F110" s="4">
        <v>354</v>
      </c>
      <c r="G110" s="4">
        <v>417</v>
      </c>
      <c r="H110" s="45">
        <v>176.65199999999999</v>
      </c>
      <c r="I110" s="4">
        <v>174.95269999999999</v>
      </c>
      <c r="J110" s="4">
        <v>179.85910000000001</v>
      </c>
      <c r="K110" s="4">
        <v>175.96420000000001</v>
      </c>
      <c r="L110" s="4">
        <v>212.06989999999999</v>
      </c>
      <c r="M110" s="4">
        <v>274.78859999999997</v>
      </c>
      <c r="N110" s="45">
        <v>175.36600000000001</v>
      </c>
      <c r="O110" s="4">
        <v>173.99420000000001</v>
      </c>
      <c r="P110" s="4">
        <v>179.13499999999999</v>
      </c>
      <c r="Q110" s="4">
        <v>175.94370000000001</v>
      </c>
      <c r="R110" s="4">
        <v>211.21870000000001</v>
      </c>
      <c r="S110" s="4">
        <v>271.7457</v>
      </c>
      <c r="T110" s="45">
        <v>0.63</v>
      </c>
      <c r="U110" s="4">
        <v>0.64</v>
      </c>
      <c r="V110" s="4">
        <v>0.66</v>
      </c>
      <c r="W110" s="4">
        <v>0.64</v>
      </c>
      <c r="X110" s="4">
        <v>0.6</v>
      </c>
      <c r="Y110" s="4">
        <v>0.66</v>
      </c>
    </row>
    <row r="111" spans="1:25" ht="23.25" thickBot="1" x14ac:dyDescent="0.4">
      <c r="A111" s="5" t="s">
        <v>9</v>
      </c>
      <c r="B111" s="42">
        <v>267</v>
      </c>
      <c r="C111" s="8">
        <v>259</v>
      </c>
      <c r="D111" s="8">
        <v>254</v>
      </c>
      <c r="E111" s="8">
        <v>297</v>
      </c>
      <c r="F111" s="8">
        <v>427</v>
      </c>
      <c r="G111" s="8">
        <v>361</v>
      </c>
      <c r="H111" s="42">
        <v>190.38980000000001</v>
      </c>
      <c r="I111" s="8">
        <v>177.81569999999999</v>
      </c>
      <c r="J111" s="8">
        <v>179.02629999999999</v>
      </c>
      <c r="K111" s="8">
        <v>188.4425</v>
      </c>
      <c r="L111" s="8">
        <v>226.7251</v>
      </c>
      <c r="M111" s="8">
        <v>266.77949999999998</v>
      </c>
      <c r="N111" s="42">
        <v>189.87559999999999</v>
      </c>
      <c r="O111" s="8">
        <v>176.65180000000001</v>
      </c>
      <c r="P111" s="8">
        <v>178.8177</v>
      </c>
      <c r="Q111" s="8">
        <v>187.8751</v>
      </c>
      <c r="R111" s="8">
        <v>225.63990000000001</v>
      </c>
      <c r="S111" s="8">
        <v>266.77159999999998</v>
      </c>
      <c r="T111" s="42">
        <v>0.71</v>
      </c>
      <c r="U111" s="8">
        <v>0.69</v>
      </c>
      <c r="V111" s="8">
        <v>0.7</v>
      </c>
      <c r="W111" s="8">
        <v>0.63</v>
      </c>
      <c r="X111" s="8">
        <v>0.53</v>
      </c>
      <c r="Y111" s="8">
        <v>0.74</v>
      </c>
    </row>
    <row r="112" spans="1:25" ht="23.25" thickBot="1" x14ac:dyDescent="0.4">
      <c r="A112" s="1" t="s">
        <v>10</v>
      </c>
      <c r="B112" s="45">
        <v>272</v>
      </c>
      <c r="C112" s="4">
        <v>237</v>
      </c>
      <c r="D112" s="4">
        <v>241</v>
      </c>
      <c r="E112" s="4">
        <v>255</v>
      </c>
      <c r="F112" s="4">
        <v>462</v>
      </c>
      <c r="G112" s="4">
        <v>368</v>
      </c>
      <c r="H112" s="45">
        <v>205.9847</v>
      </c>
      <c r="I112" s="4">
        <v>160.59540000000001</v>
      </c>
      <c r="J112" s="4">
        <v>172.42679999999999</v>
      </c>
      <c r="K112" s="4">
        <v>195.60300000000001</v>
      </c>
      <c r="L112" s="4">
        <v>230.66030000000001</v>
      </c>
      <c r="M112" s="4">
        <v>264.62709999999998</v>
      </c>
      <c r="N112" s="45">
        <v>205.33770000000001</v>
      </c>
      <c r="O112" s="4">
        <v>159.40469999999999</v>
      </c>
      <c r="P112" s="4">
        <v>171.9879</v>
      </c>
      <c r="Q112" s="4">
        <v>194.95779999999999</v>
      </c>
      <c r="R112" s="4">
        <v>229.59899999999999</v>
      </c>
      <c r="S112" s="4">
        <v>263.80340000000001</v>
      </c>
      <c r="T112" s="45">
        <v>0.76</v>
      </c>
      <c r="U112" s="4">
        <v>0.68</v>
      </c>
      <c r="V112" s="4">
        <v>0.72</v>
      </c>
      <c r="W112" s="4">
        <v>0.77</v>
      </c>
      <c r="X112" s="4">
        <v>0.5</v>
      </c>
      <c r="Y112" s="4">
        <v>0.72</v>
      </c>
    </row>
    <row r="113" spans="1:25" ht="23.25" thickBot="1" x14ac:dyDescent="0.4">
      <c r="A113" s="5" t="s">
        <v>11</v>
      </c>
      <c r="B113" s="42">
        <v>292</v>
      </c>
      <c r="C113" s="8">
        <v>245</v>
      </c>
      <c r="D113" s="8">
        <v>234</v>
      </c>
      <c r="E113" s="8">
        <v>237</v>
      </c>
      <c r="F113" s="8">
        <v>409</v>
      </c>
      <c r="G113" s="8">
        <v>400</v>
      </c>
      <c r="H113" s="42">
        <v>203.8869</v>
      </c>
      <c r="I113" s="8">
        <v>169.62270000000001</v>
      </c>
      <c r="J113" s="8">
        <v>158.47749999999999</v>
      </c>
      <c r="K113" s="8">
        <v>137.6601</v>
      </c>
      <c r="L113" s="8">
        <v>232.89850000000001</v>
      </c>
      <c r="M113" s="8">
        <v>260.37849999999997</v>
      </c>
      <c r="N113" s="42">
        <v>202.958</v>
      </c>
      <c r="O113" s="8">
        <v>168.8134</v>
      </c>
      <c r="P113" s="8">
        <v>158.17529999999999</v>
      </c>
      <c r="Q113" s="8">
        <v>136.97380000000001</v>
      </c>
      <c r="R113" s="8">
        <v>235.52879999999999</v>
      </c>
      <c r="S113" s="8">
        <v>259.464</v>
      </c>
      <c r="T113" s="42">
        <v>0.7</v>
      </c>
      <c r="U113" s="8">
        <v>0.69</v>
      </c>
      <c r="V113" s="8">
        <v>0.68</v>
      </c>
      <c r="W113" s="8">
        <v>0.57999999999999996</v>
      </c>
      <c r="X113" s="8">
        <v>0.56999999999999995</v>
      </c>
      <c r="Y113" s="8">
        <v>0.65</v>
      </c>
    </row>
    <row r="114" spans="1:25" ht="23.25" thickBot="1" x14ac:dyDescent="0.4">
      <c r="A114" s="1" t="s">
        <v>12</v>
      </c>
      <c r="B114" s="45">
        <v>278</v>
      </c>
      <c r="C114" s="4">
        <v>253</v>
      </c>
      <c r="D114" s="4">
        <v>259</v>
      </c>
      <c r="E114" s="4">
        <v>268</v>
      </c>
      <c r="F114" s="4">
        <v>363</v>
      </c>
      <c r="G114" s="4">
        <v>480</v>
      </c>
      <c r="H114" s="45">
        <v>196.8579</v>
      </c>
      <c r="I114" s="4">
        <v>163.4015</v>
      </c>
      <c r="J114" s="4">
        <v>176.59469999999999</v>
      </c>
      <c r="K114" s="4">
        <v>173.18610000000001</v>
      </c>
      <c r="L114" s="4">
        <v>223.3117</v>
      </c>
      <c r="M114" s="4">
        <v>311.84750000000003</v>
      </c>
      <c r="N114" s="45">
        <v>195.74359999999999</v>
      </c>
      <c r="O114" s="4">
        <v>162.68119999999999</v>
      </c>
      <c r="P114" s="4">
        <v>175.31720000000001</v>
      </c>
      <c r="Q114" s="4">
        <v>172.7655</v>
      </c>
      <c r="R114" s="4">
        <v>222.5241</v>
      </c>
      <c r="S114" s="4">
        <v>311.8091</v>
      </c>
      <c r="T114" s="45">
        <v>0.71</v>
      </c>
      <c r="U114" s="4">
        <v>0.65</v>
      </c>
      <c r="V114" s="4">
        <v>0.68</v>
      </c>
      <c r="W114" s="4">
        <v>0.65</v>
      </c>
      <c r="X114" s="4">
        <v>0.62</v>
      </c>
      <c r="Y114" s="4">
        <v>0.65</v>
      </c>
    </row>
    <row r="115" spans="1:25" ht="23.25" thickBot="1" x14ac:dyDescent="0.4">
      <c r="A115" s="5" t="s">
        <v>13</v>
      </c>
      <c r="B115" s="42">
        <v>258</v>
      </c>
      <c r="C115" s="8">
        <v>251</v>
      </c>
      <c r="D115" s="8">
        <v>203</v>
      </c>
      <c r="E115" s="8">
        <v>267</v>
      </c>
      <c r="F115" s="8">
        <v>296</v>
      </c>
      <c r="G115" s="8">
        <v>351</v>
      </c>
      <c r="H115" s="42">
        <v>197.47720000000001</v>
      </c>
      <c r="I115" s="8">
        <v>169.05840000000001</v>
      </c>
      <c r="J115" s="8">
        <v>151.41990000000001</v>
      </c>
      <c r="K115" s="8">
        <v>176.4829</v>
      </c>
      <c r="L115" s="8">
        <v>210.05189999999999</v>
      </c>
      <c r="M115" s="8">
        <v>255.24690000000001</v>
      </c>
      <c r="N115" s="42">
        <v>196.91149999999999</v>
      </c>
      <c r="O115" s="8">
        <v>168.03960000000001</v>
      </c>
      <c r="P115" s="8">
        <v>151.13929999999999</v>
      </c>
      <c r="Q115" s="8">
        <v>175.8972</v>
      </c>
      <c r="R115" s="8">
        <v>209.39789999999999</v>
      </c>
      <c r="S115" s="8">
        <v>254.4196</v>
      </c>
      <c r="T115" s="42">
        <v>0.77</v>
      </c>
      <c r="U115" s="8">
        <v>0.67</v>
      </c>
      <c r="V115" s="8">
        <v>0.75</v>
      </c>
      <c r="W115" s="8">
        <v>0.66</v>
      </c>
      <c r="X115" s="8">
        <v>0.71</v>
      </c>
      <c r="Y115" s="8">
        <v>0.73</v>
      </c>
    </row>
    <row r="116" spans="1:25" ht="23.25" thickBot="1" x14ac:dyDescent="0.4">
      <c r="A116" s="1" t="s">
        <v>14</v>
      </c>
      <c r="B116" s="45">
        <v>250</v>
      </c>
      <c r="C116" s="4">
        <v>277</v>
      </c>
      <c r="D116" s="4">
        <v>222</v>
      </c>
      <c r="E116" s="4">
        <v>322</v>
      </c>
      <c r="F116" s="4">
        <v>326</v>
      </c>
      <c r="G116" s="4">
        <v>387</v>
      </c>
      <c r="H116" s="45">
        <v>164.2551</v>
      </c>
      <c r="I116" s="4">
        <v>175.1962</v>
      </c>
      <c r="J116" s="4">
        <v>164.7611</v>
      </c>
      <c r="K116" s="4">
        <v>198.5813</v>
      </c>
      <c r="L116" s="4">
        <v>214.09010000000001</v>
      </c>
      <c r="M116" s="4">
        <v>288.98899999999998</v>
      </c>
      <c r="N116" s="45">
        <v>163.8503</v>
      </c>
      <c r="O116" s="4">
        <v>173.7543</v>
      </c>
      <c r="P116" s="4">
        <v>164.30019999999999</v>
      </c>
      <c r="Q116" s="4">
        <v>197.69669999999999</v>
      </c>
      <c r="R116" s="4">
        <v>212.91839999999999</v>
      </c>
      <c r="S116" s="4">
        <v>287.59559999999999</v>
      </c>
      <c r="T116" s="45">
        <v>0.66</v>
      </c>
      <c r="U116" s="4">
        <v>0.63</v>
      </c>
      <c r="V116" s="4">
        <v>0.74</v>
      </c>
      <c r="W116" s="4">
        <v>0.62</v>
      </c>
      <c r="X116" s="4">
        <v>0.66</v>
      </c>
      <c r="Y116" s="4">
        <v>0.75</v>
      </c>
    </row>
    <row r="117" spans="1:25" ht="23.25" thickBot="1" x14ac:dyDescent="0.4">
      <c r="A117" s="5" t="s">
        <v>15</v>
      </c>
      <c r="B117" s="42">
        <v>260</v>
      </c>
      <c r="C117" s="8">
        <v>276</v>
      </c>
      <c r="D117" s="8">
        <v>238</v>
      </c>
      <c r="E117" s="8">
        <v>363</v>
      </c>
      <c r="F117" s="8">
        <v>357</v>
      </c>
      <c r="G117" s="8">
        <v>364</v>
      </c>
      <c r="H117" s="42">
        <v>189.38650000000001</v>
      </c>
      <c r="I117" s="8">
        <v>181.5658</v>
      </c>
      <c r="J117" s="8">
        <v>165.33269999999999</v>
      </c>
      <c r="K117" s="8">
        <v>230.21180000000001</v>
      </c>
      <c r="L117" s="8">
        <v>258.2586</v>
      </c>
      <c r="M117" s="8">
        <v>250.8433</v>
      </c>
      <c r="N117" s="42">
        <v>188.98079999999999</v>
      </c>
      <c r="O117" s="8">
        <v>180.2354</v>
      </c>
      <c r="P117" s="8">
        <v>164.6722</v>
      </c>
      <c r="Q117" s="8">
        <v>229.41730000000001</v>
      </c>
      <c r="R117" s="8">
        <v>256.94889999999998</v>
      </c>
      <c r="S117" s="8">
        <v>250.8297</v>
      </c>
      <c r="T117" s="42">
        <v>0.73</v>
      </c>
      <c r="U117" s="8">
        <v>0.66</v>
      </c>
      <c r="V117" s="8">
        <v>0.69</v>
      </c>
      <c r="W117" s="8">
        <v>0.63</v>
      </c>
      <c r="X117" s="8">
        <v>0.72</v>
      </c>
      <c r="Y117" s="8">
        <v>0.69</v>
      </c>
    </row>
    <row r="118" spans="1:25" ht="23.25" thickBot="1" x14ac:dyDescent="0.4">
      <c r="A118" s="1" t="s">
        <v>16</v>
      </c>
      <c r="B118" s="45">
        <v>309</v>
      </c>
      <c r="C118" s="4">
        <v>274</v>
      </c>
      <c r="D118" s="4">
        <v>264</v>
      </c>
      <c r="E118" s="4">
        <v>342</v>
      </c>
      <c r="F118" s="4">
        <v>394</v>
      </c>
      <c r="G118" s="4">
        <v>458</v>
      </c>
      <c r="H118" s="45">
        <v>221.89879999999999</v>
      </c>
      <c r="I118" s="4">
        <v>185.2679</v>
      </c>
      <c r="J118" s="4">
        <v>174.13829999999999</v>
      </c>
      <c r="K118" s="4">
        <v>222.70920000000001</v>
      </c>
      <c r="L118" s="4">
        <v>278.07459999999998</v>
      </c>
      <c r="M118" s="4">
        <v>306.0453</v>
      </c>
      <c r="N118" s="45">
        <v>221.2861</v>
      </c>
      <c r="O118" s="4">
        <v>184.2757</v>
      </c>
      <c r="P118" s="4">
        <v>174.1206</v>
      </c>
      <c r="Q118" s="4">
        <v>222.33699999999999</v>
      </c>
      <c r="R118" s="4">
        <v>277.52449999999999</v>
      </c>
      <c r="S118" s="4">
        <v>306.52159999999998</v>
      </c>
      <c r="T118" s="45">
        <v>0.72</v>
      </c>
      <c r="U118" s="4">
        <v>0.68</v>
      </c>
      <c r="V118" s="4">
        <v>0.66</v>
      </c>
      <c r="W118" s="4">
        <v>0.65</v>
      </c>
      <c r="X118" s="4">
        <v>0.71</v>
      </c>
      <c r="Y118" s="4">
        <v>0.67</v>
      </c>
    </row>
    <row r="119" spans="1:25" ht="23.25" thickBot="1" x14ac:dyDescent="0.4">
      <c r="A119" s="5" t="s">
        <v>17</v>
      </c>
      <c r="B119" s="42">
        <v>300</v>
      </c>
      <c r="C119" s="8">
        <v>257</v>
      </c>
      <c r="D119" s="8">
        <v>283</v>
      </c>
      <c r="E119" s="8">
        <v>392</v>
      </c>
      <c r="F119" s="8">
        <v>475</v>
      </c>
      <c r="G119" s="8">
        <v>437</v>
      </c>
      <c r="H119" s="42">
        <v>175.41159999999999</v>
      </c>
      <c r="I119" s="8">
        <v>182.43170000000001</v>
      </c>
      <c r="J119" s="8">
        <v>197.6514</v>
      </c>
      <c r="K119" s="8">
        <v>231.63669999999999</v>
      </c>
      <c r="L119" s="8">
        <v>294.5059</v>
      </c>
      <c r="M119" s="8">
        <v>262.60079999999999</v>
      </c>
      <c r="N119" s="42">
        <v>174.19210000000001</v>
      </c>
      <c r="O119" s="8">
        <v>181.07</v>
      </c>
      <c r="P119" s="8">
        <v>196.91919999999999</v>
      </c>
      <c r="Q119" s="8">
        <v>230.107</v>
      </c>
      <c r="R119" s="8">
        <v>292.96879999999999</v>
      </c>
      <c r="S119" s="8">
        <v>261.93110000000001</v>
      </c>
      <c r="T119" s="42">
        <v>0.57999999999999996</v>
      </c>
      <c r="U119" s="8">
        <v>0.71</v>
      </c>
      <c r="V119" s="8">
        <v>0.7</v>
      </c>
      <c r="W119" s="8">
        <v>0.59</v>
      </c>
      <c r="X119" s="8">
        <v>0.62</v>
      </c>
      <c r="Y119" s="8">
        <v>0.6</v>
      </c>
    </row>
    <row r="120" spans="1:25" ht="23.25" thickBot="1" x14ac:dyDescent="0.4">
      <c r="A120" s="1" t="s">
        <v>18</v>
      </c>
      <c r="B120" s="45">
        <v>284</v>
      </c>
      <c r="C120" s="4">
        <v>271</v>
      </c>
      <c r="D120" s="4">
        <v>286</v>
      </c>
      <c r="E120" s="4">
        <v>389</v>
      </c>
      <c r="F120" s="4">
        <v>432</v>
      </c>
      <c r="G120" s="4">
        <v>507</v>
      </c>
      <c r="H120" s="45">
        <v>178.92060000000001</v>
      </c>
      <c r="I120" s="4">
        <v>182.94210000000001</v>
      </c>
      <c r="J120" s="4">
        <v>176.2696</v>
      </c>
      <c r="K120" s="4">
        <v>252.9676</v>
      </c>
      <c r="L120" s="4">
        <v>298.6592</v>
      </c>
      <c r="M120" s="4">
        <v>344.32659999999998</v>
      </c>
      <c r="N120" s="45">
        <v>177.9795</v>
      </c>
      <c r="O120" s="4">
        <v>182.83109999999999</v>
      </c>
      <c r="P120" s="4">
        <v>175.65209999999999</v>
      </c>
      <c r="Q120" s="4">
        <v>252.03440000000001</v>
      </c>
      <c r="R120" s="4">
        <v>297.48899999999998</v>
      </c>
      <c r="S120" s="4">
        <v>344.05970000000002</v>
      </c>
      <c r="T120" s="45">
        <v>0.63</v>
      </c>
      <c r="U120" s="4">
        <v>0.68</v>
      </c>
      <c r="V120" s="4">
        <v>0.62</v>
      </c>
      <c r="W120" s="4">
        <v>0.65</v>
      </c>
      <c r="X120" s="4">
        <v>0.69</v>
      </c>
      <c r="Y120" s="4">
        <v>0.68</v>
      </c>
    </row>
    <row r="121" spans="1:25" x14ac:dyDescent="0.35">
      <c r="A121" s="11" t="s">
        <v>20</v>
      </c>
      <c r="B121" s="12">
        <v>3346</v>
      </c>
      <c r="C121" s="12">
        <v>3152</v>
      </c>
      <c r="D121" s="12">
        <v>3071</v>
      </c>
      <c r="E121" s="12">
        <v>3684</v>
      </c>
      <c r="F121" s="12">
        <v>4704</v>
      </c>
      <c r="G121" s="12">
        <v>4939</v>
      </c>
      <c r="H121" s="13">
        <v>2265.2656999999999</v>
      </c>
      <c r="I121" s="13">
        <v>2097.0877</v>
      </c>
      <c r="J121" s="13">
        <v>2112.1869000000002</v>
      </c>
      <c r="K121" s="13">
        <v>2382.3481999999999</v>
      </c>
      <c r="L121" s="13">
        <v>2938.2669000000001</v>
      </c>
      <c r="M121" s="13">
        <v>3370.5720000000001</v>
      </c>
      <c r="N121" s="13">
        <v>2256.1941999999999</v>
      </c>
      <c r="O121" s="13">
        <v>2085.8179</v>
      </c>
      <c r="P121" s="13">
        <v>2106.2388999999998</v>
      </c>
      <c r="Q121" s="13">
        <v>2373.9942999999998</v>
      </c>
      <c r="R121" s="13">
        <v>2929.9965999999999</v>
      </c>
      <c r="S121" s="13">
        <v>3360.9973</v>
      </c>
      <c r="T121" s="11">
        <v>0.68</v>
      </c>
      <c r="U121" s="11">
        <v>0.67</v>
      </c>
      <c r="V121" s="11">
        <v>0.69</v>
      </c>
      <c r="W121" s="11">
        <v>0.65</v>
      </c>
      <c r="X121" s="11">
        <v>0.62</v>
      </c>
      <c r="Y121" s="11">
        <v>0.68</v>
      </c>
    </row>
    <row r="122" spans="1:25" x14ac:dyDescent="0.35">
      <c r="A122" s="188" t="s">
        <v>0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36"/>
      <c r="W122" s="36"/>
      <c r="X122" s="128"/>
      <c r="Y122" s="147"/>
    </row>
    <row r="123" spans="1:25" x14ac:dyDescent="0.35">
      <c r="A123" s="188" t="s">
        <v>25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36"/>
      <c r="W123" s="36"/>
      <c r="X123" s="128"/>
      <c r="Y123" s="147"/>
    </row>
    <row r="124" spans="1:25" ht="23.25" customHeight="1" thickBot="1" x14ac:dyDescent="0.4">
      <c r="A124" s="186" t="s">
        <v>2</v>
      </c>
      <c r="B124" s="33"/>
      <c r="C124" s="187" t="s">
        <v>3</v>
      </c>
      <c r="D124" s="187"/>
      <c r="E124" s="34"/>
      <c r="F124" s="129"/>
      <c r="G124" s="146"/>
      <c r="H124" s="187" t="s">
        <v>4</v>
      </c>
      <c r="I124" s="187"/>
      <c r="J124" s="34"/>
      <c r="K124" s="34"/>
      <c r="L124" s="130"/>
      <c r="M124" s="148"/>
      <c r="N124" s="189" t="s">
        <v>5</v>
      </c>
      <c r="O124" s="189"/>
      <c r="P124" s="189"/>
      <c r="Q124" s="189"/>
      <c r="R124" s="130"/>
      <c r="S124" s="148"/>
      <c r="T124" s="190" t="s">
        <v>6</v>
      </c>
      <c r="U124" s="190"/>
      <c r="V124" s="190"/>
      <c r="W124" s="190"/>
      <c r="X124" s="131"/>
      <c r="Y124" s="149"/>
    </row>
    <row r="125" spans="1:25" ht="24" thickTop="1" thickBot="1" x14ac:dyDescent="0.4">
      <c r="A125" s="187"/>
      <c r="B125" s="9">
        <v>2557</v>
      </c>
      <c r="C125" s="9">
        <v>2558</v>
      </c>
      <c r="D125" s="9">
        <v>2559</v>
      </c>
      <c r="E125" s="9">
        <v>2560</v>
      </c>
      <c r="F125" s="9">
        <v>2561</v>
      </c>
      <c r="G125" s="9">
        <v>2562</v>
      </c>
      <c r="H125" s="9">
        <v>2557</v>
      </c>
      <c r="I125" s="9">
        <v>2558</v>
      </c>
      <c r="J125" s="9">
        <v>2559</v>
      </c>
      <c r="K125" s="9">
        <v>2560</v>
      </c>
      <c r="L125" s="9">
        <v>2561</v>
      </c>
      <c r="M125" s="9">
        <v>2562</v>
      </c>
      <c r="N125" s="9">
        <v>2557</v>
      </c>
      <c r="O125" s="9">
        <v>2558</v>
      </c>
      <c r="P125" s="9">
        <v>2559</v>
      </c>
      <c r="Q125" s="9">
        <v>2560</v>
      </c>
      <c r="R125" s="9">
        <v>2561</v>
      </c>
      <c r="S125" s="9">
        <v>2562</v>
      </c>
      <c r="T125" s="10">
        <v>2557</v>
      </c>
      <c r="U125" s="10">
        <v>2558</v>
      </c>
      <c r="V125" s="10">
        <v>2559</v>
      </c>
      <c r="W125" s="10">
        <v>2560</v>
      </c>
      <c r="X125" s="149">
        <v>2561</v>
      </c>
      <c r="Y125" s="149">
        <v>2562</v>
      </c>
    </row>
    <row r="126" spans="1:25" ht="24" thickTop="1" thickBot="1" x14ac:dyDescent="0.4">
      <c r="A126" s="5" t="s">
        <v>7</v>
      </c>
      <c r="B126" s="42">
        <v>154</v>
      </c>
      <c r="C126" s="8">
        <v>148</v>
      </c>
      <c r="D126" s="8">
        <v>157</v>
      </c>
      <c r="E126" s="8">
        <v>217</v>
      </c>
      <c r="F126" s="8">
        <v>182</v>
      </c>
      <c r="G126" s="8">
        <v>222</v>
      </c>
      <c r="H126" s="42">
        <v>106.3468</v>
      </c>
      <c r="I126" s="8">
        <v>88.319699999999997</v>
      </c>
      <c r="J126" s="8">
        <v>109.19710000000001</v>
      </c>
      <c r="K126" s="8">
        <v>138.5257</v>
      </c>
      <c r="L126" s="8">
        <v>104.0343</v>
      </c>
      <c r="M126" s="8">
        <v>133.1037</v>
      </c>
      <c r="N126" s="42">
        <v>106.2013</v>
      </c>
      <c r="O126" s="8">
        <v>88.131500000000003</v>
      </c>
      <c r="P126" s="8">
        <v>109.29989999999999</v>
      </c>
      <c r="Q126" s="8">
        <v>138.8124</v>
      </c>
      <c r="R126" s="8">
        <v>103.2812</v>
      </c>
      <c r="S126" s="8">
        <v>132.13849999999999</v>
      </c>
      <c r="T126" s="42">
        <v>0.69</v>
      </c>
      <c r="U126" s="8">
        <v>0.6</v>
      </c>
      <c r="V126" s="8">
        <v>0.7</v>
      </c>
      <c r="W126" s="8">
        <v>0.64</v>
      </c>
      <c r="X126" s="8">
        <v>0.56999999999999995</v>
      </c>
      <c r="Y126" s="8">
        <v>0.6</v>
      </c>
    </row>
    <row r="127" spans="1:25" ht="23.25" thickBot="1" x14ac:dyDescent="0.4">
      <c r="A127" s="1" t="s">
        <v>8</v>
      </c>
      <c r="B127" s="45">
        <v>152</v>
      </c>
      <c r="C127" s="4">
        <v>136</v>
      </c>
      <c r="D127" s="4">
        <v>174</v>
      </c>
      <c r="E127" s="4">
        <v>179</v>
      </c>
      <c r="F127" s="4">
        <v>142</v>
      </c>
      <c r="G127" s="4">
        <v>212</v>
      </c>
      <c r="H127" s="45">
        <v>111.3511</v>
      </c>
      <c r="I127" s="4">
        <v>88.522900000000007</v>
      </c>
      <c r="J127" s="4">
        <v>114.08620000000001</v>
      </c>
      <c r="K127" s="4">
        <v>113.0175</v>
      </c>
      <c r="L127" s="4">
        <v>85.3262</v>
      </c>
      <c r="M127" s="4">
        <v>124.2174</v>
      </c>
      <c r="N127" s="45">
        <v>110.7388</v>
      </c>
      <c r="O127" s="4">
        <v>88.385199999999998</v>
      </c>
      <c r="P127" s="4">
        <v>113.05370000000001</v>
      </c>
      <c r="Q127" s="4">
        <v>112.49760000000001</v>
      </c>
      <c r="R127" s="4">
        <v>85.61</v>
      </c>
      <c r="S127" s="4">
        <v>123.51600000000001</v>
      </c>
      <c r="T127" s="45">
        <v>0.73</v>
      </c>
      <c r="U127" s="4">
        <v>0.65</v>
      </c>
      <c r="V127" s="4">
        <v>0.66</v>
      </c>
      <c r="W127" s="4">
        <v>0.63</v>
      </c>
      <c r="X127" s="4">
        <v>0.6</v>
      </c>
      <c r="Y127" s="4">
        <v>0.59</v>
      </c>
    </row>
    <row r="128" spans="1:25" ht="23.25" thickBot="1" x14ac:dyDescent="0.4">
      <c r="A128" s="5" t="s">
        <v>9</v>
      </c>
      <c r="B128" s="42">
        <v>146</v>
      </c>
      <c r="C128" s="8">
        <v>138</v>
      </c>
      <c r="D128" s="8">
        <v>135</v>
      </c>
      <c r="E128" s="8">
        <v>190</v>
      </c>
      <c r="F128" s="8">
        <v>155</v>
      </c>
      <c r="G128" s="8">
        <v>173</v>
      </c>
      <c r="H128" s="42">
        <v>120.2715</v>
      </c>
      <c r="I128" s="8">
        <v>86.119900000000001</v>
      </c>
      <c r="J128" s="8">
        <v>87.528099999999995</v>
      </c>
      <c r="K128" s="8">
        <v>121.6758</v>
      </c>
      <c r="L128" s="8">
        <v>102.7133</v>
      </c>
      <c r="M128" s="8">
        <v>120.61199999999999</v>
      </c>
      <c r="N128" s="42">
        <v>119.5343</v>
      </c>
      <c r="O128" s="8">
        <v>85.684200000000004</v>
      </c>
      <c r="P128" s="8">
        <v>86.911299999999997</v>
      </c>
      <c r="Q128" s="8">
        <v>120.9284</v>
      </c>
      <c r="R128" s="8">
        <v>102.6015</v>
      </c>
      <c r="S128" s="8">
        <v>119.58540000000001</v>
      </c>
      <c r="T128" s="42">
        <v>0.82</v>
      </c>
      <c r="U128" s="8">
        <v>0.62</v>
      </c>
      <c r="V128" s="8">
        <v>0.65</v>
      </c>
      <c r="W128" s="8">
        <v>0.64</v>
      </c>
      <c r="X128" s="8">
        <v>0.66</v>
      </c>
      <c r="Y128" s="8">
        <v>0.7</v>
      </c>
    </row>
    <row r="129" spans="1:25" ht="23.25" thickBot="1" x14ac:dyDescent="0.4">
      <c r="A129" s="1" t="s">
        <v>10</v>
      </c>
      <c r="B129" s="45">
        <v>167</v>
      </c>
      <c r="C129" s="4">
        <v>141</v>
      </c>
      <c r="D129" s="4">
        <v>132</v>
      </c>
      <c r="E129" s="4">
        <v>188</v>
      </c>
      <c r="F129" s="4">
        <v>206</v>
      </c>
      <c r="G129" s="4">
        <v>212</v>
      </c>
      <c r="H129" s="45">
        <v>125.4776</v>
      </c>
      <c r="I129" s="4">
        <v>103.8922</v>
      </c>
      <c r="J129" s="4">
        <v>77.150400000000005</v>
      </c>
      <c r="K129" s="4">
        <v>109.0506</v>
      </c>
      <c r="L129" s="4">
        <v>124.2993</v>
      </c>
      <c r="M129" s="4">
        <v>144.83750000000001</v>
      </c>
      <c r="N129" s="45">
        <v>125.1712</v>
      </c>
      <c r="O129" s="4">
        <v>103.3801</v>
      </c>
      <c r="P129" s="4">
        <v>76.766099999999994</v>
      </c>
      <c r="Q129" s="4">
        <v>108.64870000000001</v>
      </c>
      <c r="R129" s="4">
        <v>123.89360000000001</v>
      </c>
      <c r="S129" s="4">
        <v>143.9256</v>
      </c>
      <c r="T129" s="45">
        <v>0.75</v>
      </c>
      <c r="U129" s="4">
        <v>0.74</v>
      </c>
      <c r="V129" s="4">
        <v>0.57999999999999996</v>
      </c>
      <c r="W129" s="4">
        <v>0.57999999999999996</v>
      </c>
      <c r="X129" s="4">
        <v>0.6</v>
      </c>
      <c r="Y129" s="4">
        <v>0.68</v>
      </c>
    </row>
    <row r="130" spans="1:25" ht="23.25" thickBot="1" x14ac:dyDescent="0.4">
      <c r="A130" s="5" t="s">
        <v>11</v>
      </c>
      <c r="B130" s="42">
        <v>148</v>
      </c>
      <c r="C130" s="8">
        <v>153</v>
      </c>
      <c r="D130" s="8">
        <v>149</v>
      </c>
      <c r="E130" s="8">
        <v>197</v>
      </c>
      <c r="F130" s="8">
        <v>190</v>
      </c>
      <c r="G130" s="8">
        <v>192</v>
      </c>
      <c r="H130" s="42">
        <v>114.18729999999999</v>
      </c>
      <c r="I130" s="8">
        <v>96.915000000000006</v>
      </c>
      <c r="J130" s="8">
        <v>88.027100000000004</v>
      </c>
      <c r="K130" s="8">
        <v>117.9158</v>
      </c>
      <c r="L130" s="8">
        <v>99.317300000000003</v>
      </c>
      <c r="M130" s="8">
        <v>134.13630000000001</v>
      </c>
      <c r="N130" s="42">
        <v>112.92100000000001</v>
      </c>
      <c r="O130" s="8">
        <v>96.284999999999997</v>
      </c>
      <c r="P130" s="8">
        <v>87.503200000000007</v>
      </c>
      <c r="Q130" s="8">
        <v>117.7059</v>
      </c>
      <c r="R130" s="8">
        <v>98.962999999999994</v>
      </c>
      <c r="S130" s="8">
        <v>133.941</v>
      </c>
      <c r="T130" s="42">
        <v>0.77</v>
      </c>
      <c r="U130" s="8">
        <v>0.63</v>
      </c>
      <c r="V130" s="8">
        <v>0.59</v>
      </c>
      <c r="W130" s="8">
        <v>0.6</v>
      </c>
      <c r="X130" s="8">
        <v>0.52</v>
      </c>
      <c r="Y130" s="8">
        <v>0.7</v>
      </c>
    </row>
    <row r="131" spans="1:25" ht="23.25" thickBot="1" x14ac:dyDescent="0.4">
      <c r="A131" s="1" t="s">
        <v>12</v>
      </c>
      <c r="B131" s="45">
        <v>150</v>
      </c>
      <c r="C131" s="4">
        <v>152</v>
      </c>
      <c r="D131" s="4">
        <v>183</v>
      </c>
      <c r="E131" s="4">
        <v>165</v>
      </c>
      <c r="F131" s="4">
        <v>165</v>
      </c>
      <c r="G131" s="4">
        <v>171</v>
      </c>
      <c r="H131" s="45">
        <v>117.05459999999999</v>
      </c>
      <c r="I131" s="4">
        <v>95.9238</v>
      </c>
      <c r="J131" s="4">
        <v>106.8214</v>
      </c>
      <c r="K131" s="4">
        <v>104.0064</v>
      </c>
      <c r="L131" s="4">
        <v>110.357</v>
      </c>
      <c r="M131" s="4">
        <v>107.172</v>
      </c>
      <c r="N131" s="45">
        <v>116.6844</v>
      </c>
      <c r="O131" s="4">
        <v>95.16</v>
      </c>
      <c r="P131" s="4">
        <v>106.50920000000001</v>
      </c>
      <c r="Q131" s="4">
        <v>103.1122</v>
      </c>
      <c r="R131" s="4">
        <v>110.62139999999999</v>
      </c>
      <c r="S131" s="4">
        <v>106.096</v>
      </c>
      <c r="T131" s="45">
        <v>0.78</v>
      </c>
      <c r="U131" s="4">
        <v>0.63</v>
      </c>
      <c r="V131" s="4">
        <v>0.57999999999999996</v>
      </c>
      <c r="W131" s="4">
        <v>0.63</v>
      </c>
      <c r="X131" s="4">
        <v>0.67</v>
      </c>
      <c r="Y131" s="4">
        <v>0.63</v>
      </c>
    </row>
    <row r="132" spans="1:25" ht="23.25" thickBot="1" x14ac:dyDescent="0.4">
      <c r="A132" s="5" t="s">
        <v>13</v>
      </c>
      <c r="B132" s="42">
        <v>143</v>
      </c>
      <c r="C132" s="8">
        <v>128</v>
      </c>
      <c r="D132" s="8">
        <v>113</v>
      </c>
      <c r="E132" s="8">
        <v>163</v>
      </c>
      <c r="F132" s="8">
        <v>171</v>
      </c>
      <c r="G132" s="8">
        <v>163</v>
      </c>
      <c r="H132" s="42">
        <v>99.517200000000003</v>
      </c>
      <c r="I132" s="8">
        <v>90.412899999999993</v>
      </c>
      <c r="J132" s="8">
        <v>71.922399999999996</v>
      </c>
      <c r="K132" s="8">
        <v>100.9697</v>
      </c>
      <c r="L132" s="8">
        <v>109.9051</v>
      </c>
      <c r="M132" s="8">
        <v>103.7251</v>
      </c>
      <c r="N132" s="42">
        <v>99.253299999999996</v>
      </c>
      <c r="O132" s="8">
        <v>89.885999999999996</v>
      </c>
      <c r="P132" s="8">
        <v>71.167000000000002</v>
      </c>
      <c r="Q132" s="8">
        <v>100.4</v>
      </c>
      <c r="R132" s="8">
        <v>110.297</v>
      </c>
      <c r="S132" s="8">
        <v>103.992</v>
      </c>
      <c r="T132" s="42">
        <v>0.7</v>
      </c>
      <c r="U132" s="8">
        <v>0.71</v>
      </c>
      <c r="V132" s="8">
        <v>0.64</v>
      </c>
      <c r="W132" s="8">
        <v>0.62</v>
      </c>
      <c r="X132" s="8">
        <v>0.64</v>
      </c>
      <c r="Y132" s="8">
        <v>0.64</v>
      </c>
    </row>
    <row r="133" spans="1:25" ht="23.25" thickBot="1" x14ac:dyDescent="0.4">
      <c r="A133" s="1" t="s">
        <v>14</v>
      </c>
      <c r="B133" s="45">
        <v>148</v>
      </c>
      <c r="C133" s="4">
        <v>131</v>
      </c>
      <c r="D133" s="4">
        <v>141</v>
      </c>
      <c r="E133" s="4">
        <v>147</v>
      </c>
      <c r="F133" s="4">
        <v>187</v>
      </c>
      <c r="G133" s="4">
        <v>199</v>
      </c>
      <c r="H133" s="45">
        <v>95.422499999999999</v>
      </c>
      <c r="I133" s="4">
        <v>81.886099999999999</v>
      </c>
      <c r="J133" s="4">
        <v>90.317400000000006</v>
      </c>
      <c r="K133" s="4">
        <v>94.082499999999996</v>
      </c>
      <c r="L133" s="4">
        <v>114.9627</v>
      </c>
      <c r="M133" s="4">
        <v>123.62560000000001</v>
      </c>
      <c r="N133" s="45">
        <v>95.380899999999997</v>
      </c>
      <c r="O133" s="4">
        <v>81.666799999999995</v>
      </c>
      <c r="P133" s="4">
        <v>89.750200000000007</v>
      </c>
      <c r="Q133" s="4">
        <v>93.742400000000004</v>
      </c>
      <c r="R133" s="4">
        <v>114.27209999999999</v>
      </c>
      <c r="S133" s="4">
        <v>123.0175</v>
      </c>
      <c r="T133" s="45">
        <v>0.64</v>
      </c>
      <c r="U133" s="4">
        <v>0.63</v>
      </c>
      <c r="V133" s="4">
        <v>0.64</v>
      </c>
      <c r="W133" s="4">
        <v>0.64</v>
      </c>
      <c r="X133" s="4">
        <v>0.61</v>
      </c>
      <c r="Y133" s="4">
        <v>0.62</v>
      </c>
    </row>
    <row r="134" spans="1:25" ht="23.25" thickBot="1" x14ac:dyDescent="0.4">
      <c r="A134" s="5" t="s">
        <v>15</v>
      </c>
      <c r="B134" s="42">
        <v>153</v>
      </c>
      <c r="C134" s="8">
        <v>103</v>
      </c>
      <c r="D134" s="8">
        <v>139</v>
      </c>
      <c r="E134" s="8">
        <v>152</v>
      </c>
      <c r="F134" s="8">
        <v>182</v>
      </c>
      <c r="G134" s="8">
        <v>174</v>
      </c>
      <c r="H134" s="42">
        <v>98.528599999999997</v>
      </c>
      <c r="I134" s="8">
        <v>69.937299999999993</v>
      </c>
      <c r="J134" s="8">
        <v>74.227999999999994</v>
      </c>
      <c r="K134" s="8">
        <v>112.67910000000001</v>
      </c>
      <c r="L134" s="8">
        <v>92.735699999999994</v>
      </c>
      <c r="M134" s="8">
        <v>108.9978</v>
      </c>
      <c r="N134" s="42">
        <v>97.980900000000005</v>
      </c>
      <c r="O134" s="8">
        <v>69.174899999999994</v>
      </c>
      <c r="P134" s="8">
        <v>73.5501</v>
      </c>
      <c r="Q134" s="8">
        <v>112.48099999999999</v>
      </c>
      <c r="R134" s="8">
        <v>91.992199999999997</v>
      </c>
      <c r="S134" s="8">
        <v>108.4316</v>
      </c>
      <c r="T134" s="42">
        <v>0.64</v>
      </c>
      <c r="U134" s="8">
        <v>0.68</v>
      </c>
      <c r="V134" s="8">
        <v>0.53</v>
      </c>
      <c r="W134" s="8">
        <v>0.74</v>
      </c>
      <c r="X134" s="8">
        <v>0.51</v>
      </c>
      <c r="Y134" s="8">
        <v>0.63</v>
      </c>
    </row>
    <row r="135" spans="1:25" ht="23.25" thickBot="1" x14ac:dyDescent="0.4">
      <c r="A135" s="1" t="s">
        <v>16</v>
      </c>
      <c r="B135" s="45">
        <v>157</v>
      </c>
      <c r="C135" s="4">
        <v>143</v>
      </c>
      <c r="D135" s="4">
        <v>193</v>
      </c>
      <c r="E135" s="4">
        <v>155</v>
      </c>
      <c r="F135" s="4">
        <v>187</v>
      </c>
      <c r="G135" s="4">
        <v>204</v>
      </c>
      <c r="H135" s="45">
        <v>101.69370000000001</v>
      </c>
      <c r="I135" s="4">
        <v>82.2453</v>
      </c>
      <c r="J135" s="4">
        <v>115.4391</v>
      </c>
      <c r="K135" s="4">
        <v>101.1885</v>
      </c>
      <c r="L135" s="4">
        <v>116.2034</v>
      </c>
      <c r="M135" s="4">
        <v>129.37909999999999</v>
      </c>
      <c r="N135" s="45">
        <v>101.19799999999999</v>
      </c>
      <c r="O135" s="4">
        <v>81.759200000000007</v>
      </c>
      <c r="P135" s="4">
        <v>115.45350000000001</v>
      </c>
      <c r="Q135" s="4">
        <v>100.96210000000001</v>
      </c>
      <c r="R135" s="4">
        <v>115.9845</v>
      </c>
      <c r="S135" s="4">
        <v>128.62549999999999</v>
      </c>
      <c r="T135" s="45">
        <v>0.65</v>
      </c>
      <c r="U135" s="4">
        <v>0.57999999999999996</v>
      </c>
      <c r="V135" s="4">
        <v>0.6</v>
      </c>
      <c r="W135" s="4">
        <v>0.65</v>
      </c>
      <c r="X135" s="4">
        <v>0.62</v>
      </c>
      <c r="Y135" s="4">
        <v>0.63</v>
      </c>
    </row>
    <row r="136" spans="1:25" ht="23.25" thickBot="1" x14ac:dyDescent="0.4">
      <c r="A136" s="5" t="s">
        <v>17</v>
      </c>
      <c r="B136" s="42">
        <v>171</v>
      </c>
      <c r="C136" s="8">
        <v>157</v>
      </c>
      <c r="D136" s="8">
        <v>193</v>
      </c>
      <c r="E136" s="8">
        <v>220</v>
      </c>
      <c r="F136" s="8">
        <v>232</v>
      </c>
      <c r="G136" s="8">
        <v>202</v>
      </c>
      <c r="H136" s="42">
        <v>116.2349</v>
      </c>
      <c r="I136" s="8">
        <v>103.36360000000001</v>
      </c>
      <c r="J136" s="8">
        <v>112.0681</v>
      </c>
      <c r="K136" s="8">
        <v>140.85570000000001</v>
      </c>
      <c r="L136" s="8">
        <v>141.4264</v>
      </c>
      <c r="M136" s="8">
        <v>119.6836</v>
      </c>
      <c r="N136" s="42">
        <v>116.218</v>
      </c>
      <c r="O136" s="8">
        <v>102.06010000000001</v>
      </c>
      <c r="P136" s="8">
        <v>111.87179999999999</v>
      </c>
      <c r="Q136" s="8">
        <v>140.88499999999999</v>
      </c>
      <c r="R136" s="8">
        <v>140.7998</v>
      </c>
      <c r="S136" s="8">
        <v>120.58</v>
      </c>
      <c r="T136" s="42">
        <v>0.68</v>
      </c>
      <c r="U136" s="8">
        <v>0.66</v>
      </c>
      <c r="V136" s="8">
        <v>0.57999999999999996</v>
      </c>
      <c r="W136" s="8">
        <v>0.64</v>
      </c>
      <c r="X136" s="8">
        <v>0.61</v>
      </c>
      <c r="Y136" s="8">
        <v>0.59</v>
      </c>
    </row>
    <row r="137" spans="1:25" ht="23.25" thickBot="1" x14ac:dyDescent="0.4">
      <c r="A137" s="1" t="s">
        <v>18</v>
      </c>
      <c r="B137" s="45">
        <v>148</v>
      </c>
      <c r="C137" s="4">
        <v>173</v>
      </c>
      <c r="D137" s="4">
        <v>204</v>
      </c>
      <c r="E137" s="4">
        <v>183</v>
      </c>
      <c r="F137" s="4">
        <v>222</v>
      </c>
      <c r="G137" s="4">
        <v>192</v>
      </c>
      <c r="H137" s="45">
        <v>105.9171</v>
      </c>
      <c r="I137" s="4">
        <v>102.5414</v>
      </c>
      <c r="J137" s="4">
        <v>107.959</v>
      </c>
      <c r="K137" s="4">
        <v>99.057199999999995</v>
      </c>
      <c r="L137" s="4">
        <v>125.90689999999999</v>
      </c>
      <c r="M137" s="4">
        <v>124.8357</v>
      </c>
      <c r="N137" s="45">
        <v>105.1551</v>
      </c>
      <c r="O137" s="4">
        <v>101.6129</v>
      </c>
      <c r="P137" s="4">
        <v>107.7324</v>
      </c>
      <c r="Q137" s="4">
        <v>98.482600000000005</v>
      </c>
      <c r="R137" s="4">
        <v>124.50839999999999</v>
      </c>
      <c r="S137" s="4">
        <v>124.0408</v>
      </c>
      <c r="T137" s="45">
        <v>0.72</v>
      </c>
      <c r="U137" s="4">
        <v>0.59</v>
      </c>
      <c r="V137" s="4">
        <v>0.53</v>
      </c>
      <c r="W137" s="4">
        <v>0.54</v>
      </c>
      <c r="X137" s="4">
        <v>0.56999999999999995</v>
      </c>
      <c r="Y137" s="4">
        <v>0.65</v>
      </c>
    </row>
    <row r="138" spans="1:25" x14ac:dyDescent="0.35">
      <c r="A138" s="11" t="s">
        <v>20</v>
      </c>
      <c r="B138" s="12">
        <v>1837</v>
      </c>
      <c r="C138" s="12">
        <v>1703</v>
      </c>
      <c r="D138" s="12">
        <v>1913</v>
      </c>
      <c r="E138" s="12">
        <v>2156</v>
      </c>
      <c r="F138" s="12">
        <v>2221</v>
      </c>
      <c r="G138" s="12">
        <v>2316</v>
      </c>
      <c r="H138" s="13">
        <v>1312.0029</v>
      </c>
      <c r="I138" s="13">
        <v>1090.0800999999999</v>
      </c>
      <c r="J138" s="13">
        <v>1154.7443000000001</v>
      </c>
      <c r="K138" s="13">
        <v>1353.0245</v>
      </c>
      <c r="L138" s="13">
        <v>1327.1876</v>
      </c>
      <c r="M138" s="13">
        <v>1474.3258000000001</v>
      </c>
      <c r="N138" s="13">
        <v>1306.4372000000001</v>
      </c>
      <c r="O138" s="13">
        <v>1083.1858999999999</v>
      </c>
      <c r="P138" s="13">
        <v>1149.5684000000001</v>
      </c>
      <c r="Q138" s="13">
        <v>1348.6583000000001</v>
      </c>
      <c r="R138" s="13">
        <v>1322.8246999999999</v>
      </c>
      <c r="S138" s="13">
        <v>1467.8898999999999</v>
      </c>
      <c r="T138" s="11">
        <v>0.71</v>
      </c>
      <c r="U138" s="11">
        <v>0.64</v>
      </c>
      <c r="V138" s="11">
        <v>0.6</v>
      </c>
      <c r="W138" s="11">
        <v>0.63</v>
      </c>
      <c r="X138" s="11">
        <v>0.6</v>
      </c>
      <c r="Y138" s="11">
        <v>0.64</v>
      </c>
    </row>
    <row r="140" spans="1:25" x14ac:dyDescent="0.35">
      <c r="A140" s="188" t="s">
        <v>0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36"/>
      <c r="W140" s="36"/>
      <c r="X140" s="128"/>
      <c r="Y140" s="147"/>
    </row>
    <row r="141" spans="1:25" x14ac:dyDescent="0.35">
      <c r="A141" s="188" t="s">
        <v>26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36"/>
      <c r="W141" s="36"/>
      <c r="X141" s="128"/>
      <c r="Y141" s="147"/>
    </row>
    <row r="142" spans="1:25" ht="23.25" customHeight="1" thickBot="1" x14ac:dyDescent="0.4">
      <c r="A142" s="186" t="s">
        <v>2</v>
      </c>
      <c r="B142" s="33"/>
      <c r="C142" s="187" t="s">
        <v>3</v>
      </c>
      <c r="D142" s="187"/>
      <c r="E142" s="34"/>
      <c r="F142" s="129"/>
      <c r="G142" s="146"/>
      <c r="H142" s="187" t="s">
        <v>4</v>
      </c>
      <c r="I142" s="187"/>
      <c r="J142" s="34"/>
      <c r="K142" s="34"/>
      <c r="L142" s="130"/>
      <c r="M142" s="148"/>
      <c r="N142" s="189" t="s">
        <v>5</v>
      </c>
      <c r="O142" s="189"/>
      <c r="P142" s="189"/>
      <c r="Q142" s="189"/>
      <c r="R142" s="130"/>
      <c r="S142" s="148"/>
      <c r="T142" s="190" t="s">
        <v>6</v>
      </c>
      <c r="U142" s="190"/>
      <c r="V142" s="190"/>
      <c r="W142" s="190"/>
      <c r="X142" s="131"/>
      <c r="Y142" s="149"/>
    </row>
    <row r="143" spans="1:25" ht="24" thickTop="1" thickBot="1" x14ac:dyDescent="0.4">
      <c r="A143" s="187"/>
      <c r="B143" s="9">
        <v>2557</v>
      </c>
      <c r="C143" s="9">
        <v>2558</v>
      </c>
      <c r="D143" s="9">
        <v>2559</v>
      </c>
      <c r="E143" s="9">
        <v>2560</v>
      </c>
      <c r="F143" s="9">
        <v>2561</v>
      </c>
      <c r="G143" s="9">
        <v>2562</v>
      </c>
      <c r="H143" s="9">
        <v>2557</v>
      </c>
      <c r="I143" s="9">
        <v>2558</v>
      </c>
      <c r="J143" s="9">
        <v>2559</v>
      </c>
      <c r="K143" s="9">
        <v>2560</v>
      </c>
      <c r="L143" s="9">
        <v>2561</v>
      </c>
      <c r="M143" s="9">
        <v>2562</v>
      </c>
      <c r="N143" s="9">
        <v>2557</v>
      </c>
      <c r="O143" s="9">
        <v>2558</v>
      </c>
      <c r="P143" s="9">
        <v>2559</v>
      </c>
      <c r="Q143" s="9">
        <v>2560</v>
      </c>
      <c r="R143" s="9">
        <v>2561</v>
      </c>
      <c r="S143" s="9">
        <v>2562</v>
      </c>
      <c r="T143" s="10">
        <v>2557</v>
      </c>
      <c r="U143" s="10">
        <v>2558</v>
      </c>
      <c r="V143" s="10">
        <v>2559</v>
      </c>
      <c r="W143" s="10">
        <v>2560</v>
      </c>
      <c r="X143" s="149">
        <v>2561</v>
      </c>
      <c r="Y143" s="149">
        <v>2562</v>
      </c>
    </row>
    <row r="144" spans="1:25" ht="24" thickTop="1" thickBot="1" x14ac:dyDescent="0.4">
      <c r="A144" s="5" t="s">
        <v>7</v>
      </c>
      <c r="B144" s="42">
        <v>178</v>
      </c>
      <c r="C144" s="8">
        <v>173</v>
      </c>
      <c r="D144" s="8">
        <v>176</v>
      </c>
      <c r="E144" s="8">
        <v>186</v>
      </c>
      <c r="F144" s="8">
        <v>160</v>
      </c>
      <c r="G144" s="8">
        <v>167</v>
      </c>
      <c r="H144" s="42">
        <v>109.5746</v>
      </c>
      <c r="I144" s="8">
        <v>123.2064</v>
      </c>
      <c r="J144" s="8">
        <v>124.25920000000001</v>
      </c>
      <c r="K144" s="8">
        <v>115.58110000000001</v>
      </c>
      <c r="L144" s="8">
        <v>99.161199999999994</v>
      </c>
      <c r="M144" s="8">
        <v>115.002</v>
      </c>
      <c r="N144" s="42">
        <v>108.898</v>
      </c>
      <c r="O144" s="8">
        <v>122.6189</v>
      </c>
      <c r="P144" s="8">
        <v>123.5677</v>
      </c>
      <c r="Q144" s="8">
        <v>115.4144</v>
      </c>
      <c r="R144" s="8">
        <v>98.9084</v>
      </c>
      <c r="S144" s="8">
        <v>114.7859</v>
      </c>
      <c r="T144" s="42">
        <v>0.62</v>
      </c>
      <c r="U144" s="8">
        <v>0.71</v>
      </c>
      <c r="V144" s="8">
        <v>0.71</v>
      </c>
      <c r="W144" s="8">
        <v>0.62</v>
      </c>
      <c r="X144" s="8">
        <v>0.62</v>
      </c>
      <c r="Y144" s="8">
        <v>0.69</v>
      </c>
    </row>
    <row r="145" spans="1:25" ht="23.25" thickBot="1" x14ac:dyDescent="0.4">
      <c r="A145" s="1" t="s">
        <v>8</v>
      </c>
      <c r="B145" s="45">
        <v>179</v>
      </c>
      <c r="C145" s="4">
        <v>165</v>
      </c>
      <c r="D145" s="4">
        <v>189</v>
      </c>
      <c r="E145" s="4">
        <v>148</v>
      </c>
      <c r="F145" s="4">
        <v>147</v>
      </c>
      <c r="G145" s="4">
        <v>170</v>
      </c>
      <c r="H145" s="45">
        <v>109.40300000000001</v>
      </c>
      <c r="I145" s="4">
        <v>101.33629999999999</v>
      </c>
      <c r="J145" s="4">
        <v>131.0694</v>
      </c>
      <c r="K145" s="4">
        <v>92.523799999999994</v>
      </c>
      <c r="L145" s="4">
        <v>92.994500000000002</v>
      </c>
      <c r="M145" s="4">
        <v>117.53830000000001</v>
      </c>
      <c r="N145" s="45">
        <v>108.7805</v>
      </c>
      <c r="O145" s="4">
        <v>100.7487</v>
      </c>
      <c r="P145" s="4">
        <v>130.6302</v>
      </c>
      <c r="Q145" s="4">
        <v>91.990499999999997</v>
      </c>
      <c r="R145" s="4">
        <v>93.179599999999994</v>
      </c>
      <c r="S145" s="4">
        <v>117.063</v>
      </c>
      <c r="T145" s="45">
        <v>0.61</v>
      </c>
      <c r="U145" s="4">
        <v>0.61</v>
      </c>
      <c r="V145" s="4">
        <v>0.69</v>
      </c>
      <c r="W145" s="4">
        <v>0.63</v>
      </c>
      <c r="X145" s="4">
        <v>0.63</v>
      </c>
      <c r="Y145" s="4">
        <v>0.69</v>
      </c>
    </row>
    <row r="146" spans="1:25" ht="23.25" thickBot="1" x14ac:dyDescent="0.4">
      <c r="A146" s="5" t="s">
        <v>9</v>
      </c>
      <c r="B146" s="42">
        <v>163</v>
      </c>
      <c r="C146" s="8">
        <v>172</v>
      </c>
      <c r="D146" s="8">
        <v>159</v>
      </c>
      <c r="E146" s="8">
        <v>157</v>
      </c>
      <c r="F146" s="8">
        <v>133</v>
      </c>
      <c r="G146" s="8">
        <v>166</v>
      </c>
      <c r="H146" s="42">
        <v>104.8527</v>
      </c>
      <c r="I146" s="8">
        <v>114.54470000000001</v>
      </c>
      <c r="J146" s="8">
        <v>98.799400000000006</v>
      </c>
      <c r="K146" s="8">
        <v>115.9248</v>
      </c>
      <c r="L146" s="8">
        <v>84.454599999999999</v>
      </c>
      <c r="M146" s="8">
        <v>117.82089999999999</v>
      </c>
      <c r="N146" s="42">
        <v>104.28619999999999</v>
      </c>
      <c r="O146" s="8">
        <v>114.0142</v>
      </c>
      <c r="P146" s="8">
        <v>98.256900000000002</v>
      </c>
      <c r="Q146" s="8">
        <v>115.64449999999999</v>
      </c>
      <c r="R146" s="8">
        <v>84.308300000000003</v>
      </c>
      <c r="S146" s="8">
        <v>117.3546</v>
      </c>
      <c r="T146" s="42">
        <v>0.64</v>
      </c>
      <c r="U146" s="8">
        <v>0.67</v>
      </c>
      <c r="V146" s="8">
        <v>0.62</v>
      </c>
      <c r="W146" s="8">
        <v>0.74</v>
      </c>
      <c r="X146" s="8">
        <v>0.63</v>
      </c>
      <c r="Y146" s="8">
        <v>0.71</v>
      </c>
    </row>
    <row r="147" spans="1:25" ht="23.25" thickBot="1" x14ac:dyDescent="0.4">
      <c r="A147" s="1" t="s">
        <v>10</v>
      </c>
      <c r="B147" s="45">
        <v>160</v>
      </c>
      <c r="C147" s="4">
        <v>170</v>
      </c>
      <c r="D147" s="4">
        <v>157</v>
      </c>
      <c r="E147" s="4">
        <v>158</v>
      </c>
      <c r="F147" s="4">
        <v>193</v>
      </c>
      <c r="G147" s="4">
        <v>186</v>
      </c>
      <c r="H147" s="45">
        <v>111.12520000000001</v>
      </c>
      <c r="I147" s="4">
        <v>120.73050000000001</v>
      </c>
      <c r="J147" s="4">
        <v>106.3772</v>
      </c>
      <c r="K147" s="4">
        <v>115.70740000000001</v>
      </c>
      <c r="L147" s="4">
        <v>144.19290000000001</v>
      </c>
      <c r="M147" s="4">
        <v>134.4308</v>
      </c>
      <c r="N147" s="45">
        <v>110.61020000000001</v>
      </c>
      <c r="O147" s="4">
        <v>120.70180000000001</v>
      </c>
      <c r="P147" s="4">
        <v>105.7231</v>
      </c>
      <c r="Q147" s="4">
        <v>115.6673</v>
      </c>
      <c r="R147" s="4">
        <v>144.1387</v>
      </c>
      <c r="S147" s="4">
        <v>134.4761</v>
      </c>
      <c r="T147" s="45">
        <v>0.69</v>
      </c>
      <c r="U147" s="4">
        <v>0.71</v>
      </c>
      <c r="V147" s="4">
        <v>0.68</v>
      </c>
      <c r="W147" s="4">
        <v>0.73</v>
      </c>
      <c r="X147" s="4">
        <v>0.75</v>
      </c>
      <c r="Y147" s="4">
        <v>0.72</v>
      </c>
    </row>
    <row r="148" spans="1:25" ht="23.25" thickBot="1" x14ac:dyDescent="0.4">
      <c r="A148" s="5" t="s">
        <v>11</v>
      </c>
      <c r="B148" s="42">
        <v>172</v>
      </c>
      <c r="C148" s="8">
        <v>156</v>
      </c>
      <c r="D148" s="8">
        <v>156</v>
      </c>
      <c r="E148" s="8">
        <v>135</v>
      </c>
      <c r="F148" s="8">
        <v>169</v>
      </c>
      <c r="G148" s="8">
        <v>155</v>
      </c>
      <c r="H148" s="42">
        <v>102.6952</v>
      </c>
      <c r="I148" s="8">
        <v>108.9973</v>
      </c>
      <c r="J148" s="8">
        <v>97.039900000000003</v>
      </c>
      <c r="K148" s="8">
        <v>87.009100000000004</v>
      </c>
      <c r="L148" s="8">
        <v>122.3633</v>
      </c>
      <c r="M148" s="8">
        <v>97.075800000000001</v>
      </c>
      <c r="N148" s="42">
        <v>102.1919</v>
      </c>
      <c r="O148" s="8">
        <v>108.1932</v>
      </c>
      <c r="P148" s="8">
        <v>96.109300000000005</v>
      </c>
      <c r="Q148" s="8">
        <v>86.5</v>
      </c>
      <c r="R148" s="8">
        <v>122.1207</v>
      </c>
      <c r="S148" s="8">
        <v>96.378399999999999</v>
      </c>
      <c r="T148" s="42">
        <v>0.6</v>
      </c>
      <c r="U148" s="8">
        <v>0.7</v>
      </c>
      <c r="V148" s="8">
        <v>0.62</v>
      </c>
      <c r="W148" s="8">
        <v>0.64</v>
      </c>
      <c r="X148" s="8">
        <v>0.72</v>
      </c>
      <c r="Y148" s="8">
        <v>0.63</v>
      </c>
    </row>
    <row r="149" spans="1:25" ht="23.25" thickBot="1" x14ac:dyDescent="0.4">
      <c r="A149" s="1" t="s">
        <v>12</v>
      </c>
      <c r="B149" s="45">
        <v>190</v>
      </c>
      <c r="C149" s="4">
        <v>194</v>
      </c>
      <c r="D149" s="4">
        <v>170</v>
      </c>
      <c r="E149" s="4">
        <v>173</v>
      </c>
      <c r="F149" s="4">
        <v>190</v>
      </c>
      <c r="G149" s="4">
        <v>163</v>
      </c>
      <c r="H149" s="45">
        <v>112.3887</v>
      </c>
      <c r="I149" s="4">
        <v>141.33779999999999</v>
      </c>
      <c r="J149" s="4">
        <v>117.197</v>
      </c>
      <c r="K149" s="4">
        <v>128.6551</v>
      </c>
      <c r="L149" s="4">
        <v>131.3467</v>
      </c>
      <c r="M149" s="4">
        <v>103.35080000000001</v>
      </c>
      <c r="N149" s="45">
        <v>111.9633</v>
      </c>
      <c r="O149" s="4">
        <v>140.43289999999999</v>
      </c>
      <c r="P149" s="4">
        <v>116.43219999999999</v>
      </c>
      <c r="Q149" s="4">
        <v>128.00380000000001</v>
      </c>
      <c r="R149" s="4">
        <v>131.39570000000001</v>
      </c>
      <c r="S149" s="4">
        <v>102.8271</v>
      </c>
      <c r="T149" s="45">
        <v>0.59</v>
      </c>
      <c r="U149" s="4">
        <v>0.73</v>
      </c>
      <c r="V149" s="4">
        <v>0.69</v>
      </c>
      <c r="W149" s="4">
        <v>0.74</v>
      </c>
      <c r="X149" s="4">
        <v>0.69</v>
      </c>
      <c r="Y149" s="4">
        <v>0.63</v>
      </c>
    </row>
    <row r="150" spans="1:25" ht="23.25" thickBot="1" x14ac:dyDescent="0.4">
      <c r="A150" s="5" t="s">
        <v>13</v>
      </c>
      <c r="B150" s="42">
        <v>173</v>
      </c>
      <c r="C150" s="8">
        <v>157</v>
      </c>
      <c r="D150" s="8">
        <v>162</v>
      </c>
      <c r="E150" s="8">
        <v>166</v>
      </c>
      <c r="F150" s="8">
        <v>160</v>
      </c>
      <c r="G150" s="8">
        <v>137</v>
      </c>
      <c r="H150" s="42">
        <v>103.0873</v>
      </c>
      <c r="I150" s="8">
        <v>107.9397</v>
      </c>
      <c r="J150" s="8">
        <v>113.1357</v>
      </c>
      <c r="K150" s="8">
        <v>130.04069999999999</v>
      </c>
      <c r="L150" s="8">
        <v>115.2092</v>
      </c>
      <c r="M150" s="8">
        <v>109.4683</v>
      </c>
      <c r="N150" s="42">
        <v>102.6215</v>
      </c>
      <c r="O150" s="8">
        <v>107.3058</v>
      </c>
      <c r="P150" s="8">
        <v>112.92489999999999</v>
      </c>
      <c r="Q150" s="8">
        <v>129.5669</v>
      </c>
      <c r="R150" s="8">
        <v>114.59910000000001</v>
      </c>
      <c r="S150" s="8">
        <v>109.49509999999999</v>
      </c>
      <c r="T150" s="42">
        <v>0.6</v>
      </c>
      <c r="U150" s="8">
        <v>0.69</v>
      </c>
      <c r="V150" s="8">
        <v>0.7</v>
      </c>
      <c r="W150" s="8">
        <v>0.78</v>
      </c>
      <c r="X150" s="8">
        <v>0.72</v>
      </c>
      <c r="Y150" s="8">
        <v>0.8</v>
      </c>
    </row>
    <row r="151" spans="1:25" ht="23.25" thickBot="1" x14ac:dyDescent="0.4">
      <c r="A151" s="1" t="s">
        <v>14</v>
      </c>
      <c r="B151" s="45">
        <v>177</v>
      </c>
      <c r="C151" s="4">
        <v>151</v>
      </c>
      <c r="D151" s="4">
        <v>150</v>
      </c>
      <c r="E151" s="4">
        <v>161</v>
      </c>
      <c r="F151" s="4">
        <v>140</v>
      </c>
      <c r="G151" s="4">
        <v>134</v>
      </c>
      <c r="H151" s="45">
        <v>122.3133</v>
      </c>
      <c r="I151" s="4">
        <v>113.3168</v>
      </c>
      <c r="J151" s="4">
        <v>95.061999999999998</v>
      </c>
      <c r="K151" s="4">
        <v>137.82669999999999</v>
      </c>
      <c r="L151" s="4">
        <v>99.099500000000006</v>
      </c>
      <c r="M151" s="4">
        <v>103.08150000000001</v>
      </c>
      <c r="N151" s="45">
        <v>121.5003</v>
      </c>
      <c r="O151" s="4">
        <v>112.66759999999999</v>
      </c>
      <c r="P151" s="4">
        <v>94.640299999999996</v>
      </c>
      <c r="Q151" s="4">
        <v>137.35849999999999</v>
      </c>
      <c r="R151" s="4">
        <v>99.547399999999996</v>
      </c>
      <c r="S151" s="4">
        <v>102.7504</v>
      </c>
      <c r="T151" s="45">
        <v>0.69</v>
      </c>
      <c r="U151" s="4">
        <v>0.75</v>
      </c>
      <c r="V151" s="4">
        <v>0.63</v>
      </c>
      <c r="W151" s="4">
        <v>0.86</v>
      </c>
      <c r="X151" s="4">
        <v>0.71</v>
      </c>
      <c r="Y151" s="4">
        <v>0.77</v>
      </c>
    </row>
    <row r="152" spans="1:25" ht="23.25" thickBot="1" x14ac:dyDescent="0.4">
      <c r="A152" s="5" t="s">
        <v>15</v>
      </c>
      <c r="B152" s="42">
        <v>171</v>
      </c>
      <c r="C152" s="8">
        <v>167</v>
      </c>
      <c r="D152" s="8">
        <v>127</v>
      </c>
      <c r="E152" s="8">
        <v>119</v>
      </c>
      <c r="F152" s="8">
        <v>153</v>
      </c>
      <c r="G152" s="8">
        <v>150</v>
      </c>
      <c r="H152" s="42">
        <v>99.4863</v>
      </c>
      <c r="I152" s="8">
        <v>118.4744</v>
      </c>
      <c r="J152" s="8">
        <v>96.547700000000006</v>
      </c>
      <c r="K152" s="8">
        <v>82.213399999999993</v>
      </c>
      <c r="L152" s="8">
        <v>113.8083</v>
      </c>
      <c r="M152" s="8">
        <v>101.1288</v>
      </c>
      <c r="N152" s="42">
        <v>99.096500000000006</v>
      </c>
      <c r="O152" s="8">
        <v>118.02460000000001</v>
      </c>
      <c r="P152" s="8">
        <v>95.545400000000001</v>
      </c>
      <c r="Q152" s="8">
        <v>81.988799999999998</v>
      </c>
      <c r="R152" s="8">
        <v>114.1622</v>
      </c>
      <c r="S152" s="8">
        <v>100.6275</v>
      </c>
      <c r="T152" s="42">
        <v>0.57999999999999996</v>
      </c>
      <c r="U152" s="8">
        <v>0.71</v>
      </c>
      <c r="V152" s="8">
        <v>0.76</v>
      </c>
      <c r="W152" s="8">
        <v>0.69</v>
      </c>
      <c r="X152" s="8">
        <v>0.74</v>
      </c>
      <c r="Y152" s="8">
        <v>0.67</v>
      </c>
    </row>
    <row r="153" spans="1:25" ht="23.25" thickBot="1" x14ac:dyDescent="0.4">
      <c r="A153" s="1" t="s">
        <v>16</v>
      </c>
      <c r="B153" s="45">
        <v>172</v>
      </c>
      <c r="C153" s="4">
        <v>154</v>
      </c>
      <c r="D153" s="4">
        <v>147</v>
      </c>
      <c r="E153" s="4">
        <v>163</v>
      </c>
      <c r="F153" s="4">
        <v>172</v>
      </c>
      <c r="G153" s="4">
        <v>146</v>
      </c>
      <c r="H153" s="45">
        <v>109.95440000000001</v>
      </c>
      <c r="I153" s="4">
        <v>107.14409999999999</v>
      </c>
      <c r="J153" s="4">
        <v>122.1499</v>
      </c>
      <c r="K153" s="4">
        <v>114.2037</v>
      </c>
      <c r="L153" s="4">
        <v>125.48560000000001</v>
      </c>
      <c r="M153" s="4">
        <v>90.531300000000002</v>
      </c>
      <c r="N153" s="45">
        <v>109.11360000000001</v>
      </c>
      <c r="O153" s="4">
        <v>106.07380000000001</v>
      </c>
      <c r="P153" s="4">
        <v>120.92</v>
      </c>
      <c r="Q153" s="4">
        <v>113.5231</v>
      </c>
      <c r="R153" s="4">
        <v>125.06740000000001</v>
      </c>
      <c r="S153" s="4">
        <v>89.233900000000006</v>
      </c>
      <c r="T153" s="45">
        <v>0.64</v>
      </c>
      <c r="U153" s="4">
        <v>0.7</v>
      </c>
      <c r="V153" s="4">
        <v>0.83</v>
      </c>
      <c r="W153" s="4">
        <v>0.7</v>
      </c>
      <c r="X153" s="4">
        <v>0.73</v>
      </c>
      <c r="Y153" s="4">
        <v>0.62</v>
      </c>
    </row>
    <row r="154" spans="1:25" ht="23.25" thickBot="1" x14ac:dyDescent="0.4">
      <c r="A154" s="5" t="s">
        <v>17</v>
      </c>
      <c r="B154" s="42">
        <v>177</v>
      </c>
      <c r="C154" s="8">
        <v>158</v>
      </c>
      <c r="D154" s="8">
        <v>167</v>
      </c>
      <c r="E154" s="8">
        <v>168</v>
      </c>
      <c r="F154" s="8">
        <v>159</v>
      </c>
      <c r="G154" s="8">
        <v>145</v>
      </c>
      <c r="H154" s="42">
        <v>108.8673</v>
      </c>
      <c r="I154" s="8">
        <v>125.2582</v>
      </c>
      <c r="J154" s="8">
        <v>135.62260000000001</v>
      </c>
      <c r="K154" s="8">
        <v>115.0842</v>
      </c>
      <c r="L154" s="8">
        <v>136.62389999999999</v>
      </c>
      <c r="M154" s="8">
        <v>92.981800000000007</v>
      </c>
      <c r="N154" s="42">
        <v>109.1512</v>
      </c>
      <c r="O154" s="8">
        <v>124.526</v>
      </c>
      <c r="P154" s="8">
        <v>134.97669999999999</v>
      </c>
      <c r="Q154" s="8">
        <v>115.6362</v>
      </c>
      <c r="R154" s="8">
        <v>136.24619999999999</v>
      </c>
      <c r="S154" s="8">
        <v>92.649699999999996</v>
      </c>
      <c r="T154" s="42">
        <v>0.62</v>
      </c>
      <c r="U154" s="8">
        <v>0.79</v>
      </c>
      <c r="V154" s="8">
        <v>0.81</v>
      </c>
      <c r="W154" s="8">
        <v>0.69</v>
      </c>
      <c r="X154" s="8">
        <v>0.86</v>
      </c>
      <c r="Y154" s="8">
        <v>0.64</v>
      </c>
    </row>
    <row r="155" spans="1:25" ht="23.25" thickBot="1" x14ac:dyDescent="0.4">
      <c r="A155" s="1" t="s">
        <v>18</v>
      </c>
      <c r="B155" s="45">
        <v>174</v>
      </c>
      <c r="C155" s="4">
        <v>172</v>
      </c>
      <c r="D155" s="4">
        <v>165</v>
      </c>
      <c r="E155" s="4">
        <v>163</v>
      </c>
      <c r="F155" s="4">
        <v>197</v>
      </c>
      <c r="G155" s="4">
        <v>154</v>
      </c>
      <c r="H155" s="45">
        <v>117.9349</v>
      </c>
      <c r="I155" s="4">
        <v>118.753</v>
      </c>
      <c r="J155" s="4">
        <v>120.36750000000001</v>
      </c>
      <c r="K155" s="4">
        <v>127.7983</v>
      </c>
      <c r="L155" s="4">
        <v>161.82300000000001</v>
      </c>
      <c r="M155" s="4">
        <v>106.0061</v>
      </c>
      <c r="N155" s="45">
        <v>117.22329999999999</v>
      </c>
      <c r="O155" s="4">
        <v>118.0491</v>
      </c>
      <c r="P155" s="4">
        <v>119.86409999999999</v>
      </c>
      <c r="Q155" s="4">
        <v>126.7466</v>
      </c>
      <c r="R155" s="4">
        <v>160.41069999999999</v>
      </c>
      <c r="S155" s="4">
        <v>105.4325</v>
      </c>
      <c r="T155" s="45">
        <v>0.68</v>
      </c>
      <c r="U155" s="4">
        <v>0.69</v>
      </c>
      <c r="V155" s="4">
        <v>0.73</v>
      </c>
      <c r="W155" s="4">
        <v>0.78</v>
      </c>
      <c r="X155" s="4">
        <v>0.82</v>
      </c>
      <c r="Y155" s="4">
        <v>0.69</v>
      </c>
    </row>
    <row r="156" spans="1:25" x14ac:dyDescent="0.35">
      <c r="A156" s="11" t="s">
        <v>20</v>
      </c>
      <c r="B156" s="12">
        <v>2086</v>
      </c>
      <c r="C156" s="12">
        <v>1989</v>
      </c>
      <c r="D156" s="12">
        <v>1925</v>
      </c>
      <c r="E156" s="12">
        <v>1897</v>
      </c>
      <c r="F156" s="12">
        <v>1973</v>
      </c>
      <c r="G156" s="12">
        <v>1873</v>
      </c>
      <c r="H156" s="13">
        <v>1311.6829</v>
      </c>
      <c r="I156" s="13">
        <v>1401.0391999999999</v>
      </c>
      <c r="J156" s="13">
        <v>1357.6275000000001</v>
      </c>
      <c r="K156" s="13">
        <v>1362.5682999999999</v>
      </c>
      <c r="L156" s="13">
        <v>1426.5626999999999</v>
      </c>
      <c r="M156" s="13">
        <v>1288.4164000000001</v>
      </c>
      <c r="N156" s="13">
        <v>1305.4365</v>
      </c>
      <c r="O156" s="13">
        <v>1393.3566000000001</v>
      </c>
      <c r="P156" s="13">
        <v>1349.5907999999999</v>
      </c>
      <c r="Q156" s="13">
        <v>1358.0406</v>
      </c>
      <c r="R156" s="13">
        <v>1424.0844</v>
      </c>
      <c r="S156" s="13">
        <v>1283.0742</v>
      </c>
      <c r="T156" s="11">
        <v>0.63</v>
      </c>
      <c r="U156" s="11">
        <v>0.7</v>
      </c>
      <c r="V156" s="11">
        <v>0.71</v>
      </c>
      <c r="W156" s="11">
        <v>0.72</v>
      </c>
      <c r="X156" s="11">
        <v>0.72</v>
      </c>
      <c r="Y156" s="11">
        <v>0.69</v>
      </c>
    </row>
    <row r="157" spans="1:25" x14ac:dyDescent="0.35">
      <c r="A157" s="188" t="s">
        <v>0</v>
      </c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36"/>
      <c r="W157" s="36"/>
      <c r="X157" s="128"/>
      <c r="Y157" s="147"/>
    </row>
    <row r="158" spans="1:25" x14ac:dyDescent="0.35">
      <c r="A158" s="188" t="s">
        <v>27</v>
      </c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36"/>
      <c r="W158" s="36"/>
      <c r="X158" s="128"/>
      <c r="Y158" s="147"/>
    </row>
    <row r="159" spans="1:25" ht="23.25" customHeight="1" thickBot="1" x14ac:dyDescent="0.4">
      <c r="A159" s="186" t="s">
        <v>2</v>
      </c>
      <c r="B159" s="33"/>
      <c r="C159" s="187" t="s">
        <v>3</v>
      </c>
      <c r="D159" s="187"/>
      <c r="E159" s="34"/>
      <c r="F159" s="129"/>
      <c r="G159" s="146"/>
      <c r="H159" s="187" t="s">
        <v>4</v>
      </c>
      <c r="I159" s="187"/>
      <c r="J159" s="34"/>
      <c r="K159" s="34"/>
      <c r="L159" s="130"/>
      <c r="M159" s="148"/>
      <c r="N159" s="189" t="s">
        <v>5</v>
      </c>
      <c r="O159" s="189"/>
      <c r="P159" s="189"/>
      <c r="Q159" s="189"/>
      <c r="R159" s="130"/>
      <c r="S159" s="148"/>
      <c r="T159" s="190" t="s">
        <v>6</v>
      </c>
      <c r="U159" s="190"/>
      <c r="V159" s="190"/>
      <c r="W159" s="190"/>
      <c r="X159" s="131"/>
      <c r="Y159" s="149"/>
    </row>
    <row r="160" spans="1:25" ht="24" thickTop="1" thickBot="1" x14ac:dyDescent="0.4">
      <c r="A160" s="187"/>
      <c r="B160" s="9">
        <v>2557</v>
      </c>
      <c r="C160" s="9">
        <v>2558</v>
      </c>
      <c r="D160" s="9">
        <v>2559</v>
      </c>
      <c r="E160" s="9">
        <v>2560</v>
      </c>
      <c r="F160" s="9">
        <v>2561</v>
      </c>
      <c r="G160" s="9">
        <v>2562</v>
      </c>
      <c r="H160" s="9">
        <v>2557</v>
      </c>
      <c r="I160" s="9">
        <v>2558</v>
      </c>
      <c r="J160" s="9">
        <v>2559</v>
      </c>
      <c r="K160" s="9">
        <v>2560</v>
      </c>
      <c r="L160" s="9">
        <v>2561</v>
      </c>
      <c r="M160" s="9">
        <v>2562</v>
      </c>
      <c r="N160" s="9">
        <v>2557</v>
      </c>
      <c r="O160" s="9">
        <v>2558</v>
      </c>
      <c r="P160" s="9">
        <v>2559</v>
      </c>
      <c r="Q160" s="9">
        <v>2560</v>
      </c>
      <c r="R160" s="9">
        <v>2561</v>
      </c>
      <c r="S160" s="9">
        <v>2562</v>
      </c>
      <c r="T160" s="10">
        <v>2557</v>
      </c>
      <c r="U160" s="10">
        <v>2558</v>
      </c>
      <c r="V160" s="10">
        <v>2559</v>
      </c>
      <c r="W160" s="10">
        <v>2560</v>
      </c>
      <c r="X160" s="149">
        <v>2561</v>
      </c>
      <c r="Y160" s="149">
        <v>2562</v>
      </c>
    </row>
    <row r="161" spans="1:25" ht="24" thickTop="1" thickBot="1" x14ac:dyDescent="0.4">
      <c r="A161" s="5" t="s">
        <v>7</v>
      </c>
      <c r="B161" s="42">
        <v>202</v>
      </c>
      <c r="C161" s="8">
        <v>210</v>
      </c>
      <c r="D161" s="8">
        <v>192</v>
      </c>
      <c r="E161" s="8">
        <v>209</v>
      </c>
      <c r="F161" s="8">
        <v>201</v>
      </c>
      <c r="G161" s="8">
        <v>156</v>
      </c>
      <c r="H161" s="42">
        <v>134.0429</v>
      </c>
      <c r="I161" s="8">
        <v>126.38979999999999</v>
      </c>
      <c r="J161" s="8">
        <v>129.9495</v>
      </c>
      <c r="K161" s="8">
        <v>115.919</v>
      </c>
      <c r="L161" s="8">
        <v>148.7928</v>
      </c>
      <c r="M161" s="8">
        <v>121.06319999999999</v>
      </c>
      <c r="N161" s="42">
        <v>133.3229</v>
      </c>
      <c r="O161" s="8">
        <v>125.4088</v>
      </c>
      <c r="P161" s="8">
        <v>129.15049999999999</v>
      </c>
      <c r="Q161" s="8">
        <v>116.7653</v>
      </c>
      <c r="R161" s="8">
        <v>148.1765</v>
      </c>
      <c r="S161" s="8">
        <v>120.7244</v>
      </c>
      <c r="T161" s="42">
        <v>0.66</v>
      </c>
      <c r="U161" s="8">
        <v>0.6</v>
      </c>
      <c r="V161" s="8">
        <v>0.68</v>
      </c>
      <c r="W161" s="8">
        <v>0.55000000000000004</v>
      </c>
      <c r="X161" s="8">
        <v>0.74</v>
      </c>
      <c r="Y161" s="8">
        <v>0.78</v>
      </c>
    </row>
    <row r="162" spans="1:25" ht="23.25" thickBot="1" x14ac:dyDescent="0.4">
      <c r="A162" s="1" t="s">
        <v>8</v>
      </c>
      <c r="B162" s="45">
        <v>195</v>
      </c>
      <c r="C162" s="4">
        <v>199</v>
      </c>
      <c r="D162" s="4">
        <v>193</v>
      </c>
      <c r="E162" s="4">
        <v>212</v>
      </c>
      <c r="F162" s="4">
        <v>162</v>
      </c>
      <c r="G162" s="4">
        <v>148</v>
      </c>
      <c r="H162" s="45">
        <v>125.2505</v>
      </c>
      <c r="I162" s="4">
        <v>123.7654</v>
      </c>
      <c r="J162" s="4">
        <v>124.02070000000001</v>
      </c>
      <c r="K162" s="4">
        <v>131.21700000000001</v>
      </c>
      <c r="L162" s="4">
        <v>137.27369999999999</v>
      </c>
      <c r="M162" s="4">
        <v>112.6388</v>
      </c>
      <c r="N162" s="45">
        <v>124.854</v>
      </c>
      <c r="O162" s="4">
        <v>123.03319999999999</v>
      </c>
      <c r="P162" s="4">
        <v>123.6707</v>
      </c>
      <c r="Q162" s="4">
        <v>130.6885</v>
      </c>
      <c r="R162" s="4">
        <v>136.6343</v>
      </c>
      <c r="S162" s="4">
        <v>113.4598</v>
      </c>
      <c r="T162" s="45">
        <v>0.64</v>
      </c>
      <c r="U162" s="4">
        <v>0.62</v>
      </c>
      <c r="V162" s="4">
        <v>0.64</v>
      </c>
      <c r="W162" s="4">
        <v>0.62</v>
      </c>
      <c r="X162" s="4">
        <v>0.85</v>
      </c>
      <c r="Y162" s="4">
        <v>0.76</v>
      </c>
    </row>
    <row r="163" spans="1:25" ht="23.25" thickBot="1" x14ac:dyDescent="0.4">
      <c r="A163" s="5" t="s">
        <v>9</v>
      </c>
      <c r="B163" s="42">
        <v>191</v>
      </c>
      <c r="C163" s="8">
        <v>165</v>
      </c>
      <c r="D163" s="8">
        <v>212</v>
      </c>
      <c r="E163" s="8">
        <v>178</v>
      </c>
      <c r="F163" s="8">
        <v>168</v>
      </c>
      <c r="G163" s="8">
        <v>185</v>
      </c>
      <c r="H163" s="42">
        <v>124.0543</v>
      </c>
      <c r="I163" s="8">
        <v>115.4766</v>
      </c>
      <c r="J163" s="8">
        <v>148.2105</v>
      </c>
      <c r="K163" s="8">
        <v>106.7488</v>
      </c>
      <c r="L163" s="8">
        <v>120.9422</v>
      </c>
      <c r="M163" s="8">
        <v>138.53110000000001</v>
      </c>
      <c r="N163" s="42">
        <v>123.78919999999999</v>
      </c>
      <c r="O163" s="8">
        <v>115.26430000000001</v>
      </c>
      <c r="P163" s="8">
        <v>147.49940000000001</v>
      </c>
      <c r="Q163" s="8">
        <v>107.1053</v>
      </c>
      <c r="R163" s="8">
        <v>120.7945</v>
      </c>
      <c r="S163" s="8">
        <v>138.87629999999999</v>
      </c>
      <c r="T163" s="42">
        <v>0.65</v>
      </c>
      <c r="U163" s="8">
        <v>0.7</v>
      </c>
      <c r="V163" s="8">
        <v>0.7</v>
      </c>
      <c r="W163" s="8">
        <v>0.6</v>
      </c>
      <c r="X163" s="8">
        <v>0.72</v>
      </c>
      <c r="Y163" s="8">
        <v>0.75</v>
      </c>
    </row>
    <row r="164" spans="1:25" ht="23.25" thickBot="1" x14ac:dyDescent="0.4">
      <c r="A164" s="1" t="s">
        <v>10</v>
      </c>
      <c r="B164" s="45">
        <v>247</v>
      </c>
      <c r="C164" s="4">
        <v>189</v>
      </c>
      <c r="D164" s="4">
        <v>176</v>
      </c>
      <c r="E164" s="4">
        <v>163</v>
      </c>
      <c r="F164" s="4">
        <v>211</v>
      </c>
      <c r="G164" s="4">
        <v>188</v>
      </c>
      <c r="H164" s="45">
        <v>180.04929999999999</v>
      </c>
      <c r="I164" s="4">
        <v>147.43</v>
      </c>
      <c r="J164" s="4">
        <v>120.4939</v>
      </c>
      <c r="K164" s="4">
        <v>121.4481</v>
      </c>
      <c r="L164" s="4">
        <v>153.6542</v>
      </c>
      <c r="M164" s="4">
        <v>146.7835</v>
      </c>
      <c r="N164" s="45">
        <v>179.07249999999999</v>
      </c>
      <c r="O164" s="4">
        <v>147.01730000000001</v>
      </c>
      <c r="P164" s="4">
        <v>120.55540000000001</v>
      </c>
      <c r="Q164" s="4">
        <v>120.9606</v>
      </c>
      <c r="R164" s="4">
        <v>154.20060000000001</v>
      </c>
      <c r="S164" s="4">
        <v>146.13740000000001</v>
      </c>
      <c r="T164" s="45">
        <v>0.73</v>
      </c>
      <c r="U164" s="4">
        <v>0.78</v>
      </c>
      <c r="V164" s="4">
        <v>0.68</v>
      </c>
      <c r="W164" s="4">
        <v>0.75</v>
      </c>
      <c r="X164" s="4">
        <v>0.73</v>
      </c>
      <c r="Y164" s="4">
        <v>0.78</v>
      </c>
    </row>
    <row r="165" spans="1:25" ht="23.25" thickBot="1" x14ac:dyDescent="0.4">
      <c r="A165" s="5" t="s">
        <v>11</v>
      </c>
      <c r="B165" s="42">
        <v>218</v>
      </c>
      <c r="C165" s="8">
        <v>153</v>
      </c>
      <c r="D165" s="8">
        <v>165</v>
      </c>
      <c r="E165" s="8">
        <v>159</v>
      </c>
      <c r="F165" s="8">
        <v>199</v>
      </c>
      <c r="G165" s="8">
        <v>140</v>
      </c>
      <c r="H165" s="42">
        <v>154.13499999999999</v>
      </c>
      <c r="I165" s="8">
        <v>112.3493</v>
      </c>
      <c r="J165" s="8">
        <v>137.06379999999999</v>
      </c>
      <c r="K165" s="8">
        <v>92.396199999999993</v>
      </c>
      <c r="L165" s="8">
        <v>148.3492</v>
      </c>
      <c r="M165" s="8">
        <v>111.5852</v>
      </c>
      <c r="N165" s="42">
        <v>153.15860000000001</v>
      </c>
      <c r="O165" s="8">
        <v>112.21510000000001</v>
      </c>
      <c r="P165" s="8">
        <v>136.86869999999999</v>
      </c>
      <c r="Q165" s="8">
        <v>92.504400000000004</v>
      </c>
      <c r="R165" s="8">
        <v>146.19909999999999</v>
      </c>
      <c r="S165" s="8">
        <v>111.65219999999999</v>
      </c>
      <c r="T165" s="42">
        <v>0.71</v>
      </c>
      <c r="U165" s="8">
        <v>0.73</v>
      </c>
      <c r="V165" s="8">
        <v>0.83</v>
      </c>
      <c r="W165" s="8">
        <v>0.57999999999999996</v>
      </c>
      <c r="X165" s="8">
        <v>0.75</v>
      </c>
      <c r="Y165" s="8">
        <v>0.8</v>
      </c>
    </row>
    <row r="166" spans="1:25" ht="23.25" thickBot="1" x14ac:dyDescent="0.4">
      <c r="A166" s="1" t="s">
        <v>12</v>
      </c>
      <c r="B166" s="45">
        <v>251</v>
      </c>
      <c r="C166" s="4">
        <v>177</v>
      </c>
      <c r="D166" s="4">
        <v>158</v>
      </c>
      <c r="E166" s="4">
        <v>157</v>
      </c>
      <c r="F166" s="4">
        <v>194</v>
      </c>
      <c r="G166" s="4">
        <v>160</v>
      </c>
      <c r="H166" s="45">
        <v>169.74789999999999</v>
      </c>
      <c r="I166" s="4">
        <v>135.0891</v>
      </c>
      <c r="J166" s="4">
        <v>117.9404</v>
      </c>
      <c r="K166" s="4">
        <v>107.1529</v>
      </c>
      <c r="L166" s="4">
        <v>129.07050000000001</v>
      </c>
      <c r="M166" s="4">
        <v>122.6392</v>
      </c>
      <c r="N166" s="45">
        <v>168.33779999999999</v>
      </c>
      <c r="O166" s="4">
        <v>134.77160000000001</v>
      </c>
      <c r="P166" s="4">
        <v>117.29600000000001</v>
      </c>
      <c r="Q166" s="4">
        <v>107.75530000000001</v>
      </c>
      <c r="R166" s="4">
        <v>128.43049999999999</v>
      </c>
      <c r="S166" s="4">
        <v>121.9447</v>
      </c>
      <c r="T166" s="45">
        <v>0.68</v>
      </c>
      <c r="U166" s="4">
        <v>0.76</v>
      </c>
      <c r="V166" s="4">
        <v>0.75</v>
      </c>
      <c r="W166" s="4">
        <v>0.68</v>
      </c>
      <c r="X166" s="4">
        <v>0.67</v>
      </c>
      <c r="Y166" s="4">
        <v>0.77</v>
      </c>
    </row>
    <row r="167" spans="1:25" ht="23.25" thickBot="1" x14ac:dyDescent="0.4">
      <c r="A167" s="5" t="s">
        <v>13</v>
      </c>
      <c r="B167" s="42">
        <v>165</v>
      </c>
      <c r="C167" s="8">
        <v>195</v>
      </c>
      <c r="D167" s="8">
        <v>165</v>
      </c>
      <c r="E167" s="8">
        <v>111</v>
      </c>
      <c r="F167" s="8">
        <v>167</v>
      </c>
      <c r="G167" s="8">
        <v>146</v>
      </c>
      <c r="H167" s="42">
        <v>105.4114</v>
      </c>
      <c r="I167" s="8">
        <v>131.25239999999999</v>
      </c>
      <c r="J167" s="8">
        <v>117.24679999999999</v>
      </c>
      <c r="K167" s="8">
        <v>72.5578</v>
      </c>
      <c r="L167" s="8">
        <v>110.5791</v>
      </c>
      <c r="M167" s="8">
        <v>123.23560000000001</v>
      </c>
      <c r="N167" s="42">
        <v>104.76139999999999</v>
      </c>
      <c r="O167" s="8">
        <v>130.952</v>
      </c>
      <c r="P167" s="8">
        <v>117.0168</v>
      </c>
      <c r="Q167" s="8">
        <v>72.634399999999999</v>
      </c>
      <c r="R167" s="8">
        <v>112.17829999999999</v>
      </c>
      <c r="S167" s="8">
        <v>125.2546</v>
      </c>
      <c r="T167" s="42">
        <v>0.64</v>
      </c>
      <c r="U167" s="8">
        <v>0.67</v>
      </c>
      <c r="V167" s="8">
        <v>0.71</v>
      </c>
      <c r="W167" s="8">
        <v>0.65</v>
      </c>
      <c r="X167" s="8">
        <v>0.66</v>
      </c>
      <c r="Y167" s="8">
        <v>0.84</v>
      </c>
    </row>
    <row r="168" spans="1:25" ht="23.25" thickBot="1" x14ac:dyDescent="0.4">
      <c r="A168" s="1" t="s">
        <v>14</v>
      </c>
      <c r="B168" s="45">
        <v>194</v>
      </c>
      <c r="C168" s="4">
        <v>211</v>
      </c>
      <c r="D168" s="4">
        <v>179</v>
      </c>
      <c r="E168" s="4">
        <v>145</v>
      </c>
      <c r="F168" s="4">
        <v>170</v>
      </c>
      <c r="G168" s="4">
        <v>152</v>
      </c>
      <c r="H168" s="45">
        <v>140.95070000000001</v>
      </c>
      <c r="I168" s="4">
        <v>142.4924</v>
      </c>
      <c r="J168" s="4">
        <v>122.3912</v>
      </c>
      <c r="K168" s="4">
        <v>97.811700000000002</v>
      </c>
      <c r="L168" s="4">
        <v>148.23330000000001</v>
      </c>
      <c r="M168" s="4">
        <v>125.7978</v>
      </c>
      <c r="N168" s="45">
        <v>140.8289</v>
      </c>
      <c r="O168" s="4">
        <v>142.11490000000001</v>
      </c>
      <c r="P168" s="4">
        <v>121.7944</v>
      </c>
      <c r="Q168" s="4">
        <v>98.174499999999995</v>
      </c>
      <c r="R168" s="4">
        <v>149.52549999999999</v>
      </c>
      <c r="S168" s="4">
        <v>127.9988</v>
      </c>
      <c r="T168" s="45">
        <v>0.73</v>
      </c>
      <c r="U168" s="4">
        <v>0.68</v>
      </c>
      <c r="V168" s="4">
        <v>0.68</v>
      </c>
      <c r="W168" s="4">
        <v>0.67</v>
      </c>
      <c r="X168" s="4">
        <v>0.87</v>
      </c>
      <c r="Y168" s="4">
        <v>0.83</v>
      </c>
    </row>
    <row r="169" spans="1:25" ht="23.25" thickBot="1" x14ac:dyDescent="0.4">
      <c r="A169" s="5" t="s">
        <v>15</v>
      </c>
      <c r="B169" s="42">
        <v>206</v>
      </c>
      <c r="C169" s="8">
        <v>175</v>
      </c>
      <c r="D169" s="8">
        <v>181</v>
      </c>
      <c r="E169" s="8">
        <v>178</v>
      </c>
      <c r="F169" s="8">
        <v>178</v>
      </c>
      <c r="G169" s="8">
        <v>138</v>
      </c>
      <c r="H169" s="42">
        <v>144.87389999999999</v>
      </c>
      <c r="I169" s="8">
        <v>135.15549999999999</v>
      </c>
      <c r="J169" s="8">
        <v>109.2119</v>
      </c>
      <c r="K169" s="8">
        <v>135.3192</v>
      </c>
      <c r="L169" s="8">
        <v>119.2045</v>
      </c>
      <c r="M169" s="8">
        <v>98.510499999999993</v>
      </c>
      <c r="N169" s="42">
        <v>143.8595</v>
      </c>
      <c r="O169" s="8">
        <v>134.98920000000001</v>
      </c>
      <c r="P169" s="8">
        <v>109.1743</v>
      </c>
      <c r="Q169" s="8">
        <v>135.4408</v>
      </c>
      <c r="R169" s="8">
        <v>120.3205</v>
      </c>
      <c r="S169" s="8">
        <v>98.291200000000003</v>
      </c>
      <c r="T169" s="42">
        <v>0.7</v>
      </c>
      <c r="U169" s="8">
        <v>0.77</v>
      </c>
      <c r="V169" s="8">
        <v>0.6</v>
      </c>
      <c r="W169" s="8">
        <v>0.76</v>
      </c>
      <c r="X169" s="8">
        <v>0.67</v>
      </c>
      <c r="Y169" s="8">
        <v>0.71</v>
      </c>
    </row>
    <row r="170" spans="1:25" ht="23.25" thickBot="1" x14ac:dyDescent="0.4">
      <c r="A170" s="1" t="s">
        <v>16</v>
      </c>
      <c r="B170" s="45">
        <v>212</v>
      </c>
      <c r="C170" s="4">
        <v>237</v>
      </c>
      <c r="D170" s="4">
        <v>185</v>
      </c>
      <c r="E170" s="4">
        <v>188</v>
      </c>
      <c r="F170" s="4">
        <v>176</v>
      </c>
      <c r="G170" s="4">
        <v>163</v>
      </c>
      <c r="H170" s="45">
        <v>156.86689999999999</v>
      </c>
      <c r="I170" s="4">
        <v>187.39680000000001</v>
      </c>
      <c r="J170" s="4">
        <v>112.1138</v>
      </c>
      <c r="K170" s="4">
        <v>129.5402</v>
      </c>
      <c r="L170" s="4">
        <v>110.52290000000001</v>
      </c>
      <c r="M170" s="4">
        <v>127.9194</v>
      </c>
      <c r="N170" s="45">
        <v>156.4443</v>
      </c>
      <c r="O170" s="4">
        <v>186.9615</v>
      </c>
      <c r="P170" s="4">
        <v>111.96939999999999</v>
      </c>
      <c r="Q170" s="4">
        <v>128.9727</v>
      </c>
      <c r="R170" s="4">
        <v>110.5399</v>
      </c>
      <c r="S170" s="4">
        <v>127.6521</v>
      </c>
      <c r="T170" s="45">
        <v>0.74</v>
      </c>
      <c r="U170" s="4">
        <v>0.79</v>
      </c>
      <c r="V170" s="4">
        <v>0.61</v>
      </c>
      <c r="W170" s="4">
        <v>0.69</v>
      </c>
      <c r="X170" s="4">
        <v>0.63</v>
      </c>
      <c r="Y170" s="4">
        <v>0.78</v>
      </c>
    </row>
    <row r="171" spans="1:25" ht="23.25" thickBot="1" x14ac:dyDescent="0.4">
      <c r="A171" s="5" t="s">
        <v>17</v>
      </c>
      <c r="B171" s="42">
        <v>176</v>
      </c>
      <c r="C171" s="8">
        <v>216</v>
      </c>
      <c r="D171" s="8">
        <v>196</v>
      </c>
      <c r="E171" s="8">
        <v>209</v>
      </c>
      <c r="F171" s="8">
        <v>178</v>
      </c>
      <c r="G171" s="8">
        <v>138</v>
      </c>
      <c r="H171" s="42">
        <v>128.16300000000001</v>
      </c>
      <c r="I171" s="8">
        <v>153.04820000000001</v>
      </c>
      <c r="J171" s="8">
        <v>119.3139</v>
      </c>
      <c r="K171" s="8">
        <v>152.5411</v>
      </c>
      <c r="L171" s="8">
        <v>111.631</v>
      </c>
      <c r="M171" s="8">
        <v>129.92869999999999</v>
      </c>
      <c r="N171" s="42">
        <v>127.8274</v>
      </c>
      <c r="O171" s="8">
        <v>152.41919999999999</v>
      </c>
      <c r="P171" s="8">
        <v>119.2047</v>
      </c>
      <c r="Q171" s="8">
        <v>152.4221</v>
      </c>
      <c r="R171" s="8">
        <v>112.2415</v>
      </c>
      <c r="S171" s="8">
        <v>129.02090000000001</v>
      </c>
      <c r="T171" s="42">
        <v>0.73</v>
      </c>
      <c r="U171" s="8">
        <v>0.71</v>
      </c>
      <c r="V171" s="8">
        <v>0.61</v>
      </c>
      <c r="W171" s="8">
        <v>0.73</v>
      </c>
      <c r="X171" s="8">
        <v>0.63</v>
      </c>
      <c r="Y171" s="8">
        <v>0.94</v>
      </c>
    </row>
    <row r="172" spans="1:25" ht="23.25" thickBot="1" x14ac:dyDescent="0.4">
      <c r="A172" s="1" t="s">
        <v>18</v>
      </c>
      <c r="B172" s="45">
        <v>184</v>
      </c>
      <c r="C172" s="4">
        <v>179</v>
      </c>
      <c r="D172" s="4">
        <v>190</v>
      </c>
      <c r="E172" s="4">
        <v>159</v>
      </c>
      <c r="F172" s="4">
        <v>198</v>
      </c>
      <c r="G172" s="4">
        <v>158</v>
      </c>
      <c r="H172" s="45">
        <v>124.7043</v>
      </c>
      <c r="I172" s="4">
        <v>115.0243</v>
      </c>
      <c r="J172" s="4">
        <v>120.6049</v>
      </c>
      <c r="K172" s="4">
        <v>105.5763</v>
      </c>
      <c r="L172" s="4">
        <v>131.3939</v>
      </c>
      <c r="M172" s="4">
        <v>123.5566</v>
      </c>
      <c r="N172" s="45">
        <v>124.25320000000001</v>
      </c>
      <c r="O172" s="4">
        <v>114.62949999999999</v>
      </c>
      <c r="P172" s="4">
        <v>120.294</v>
      </c>
      <c r="Q172" s="4">
        <v>105.06440000000001</v>
      </c>
      <c r="R172" s="4">
        <v>132.1121</v>
      </c>
      <c r="S172" s="4">
        <v>122.4252</v>
      </c>
      <c r="T172" s="45">
        <v>0.68</v>
      </c>
      <c r="U172" s="4">
        <v>0.64</v>
      </c>
      <c r="V172" s="4">
        <v>0.63</v>
      </c>
      <c r="W172" s="4">
        <v>0.66</v>
      </c>
      <c r="X172" s="4">
        <v>0.66</v>
      </c>
      <c r="Y172" s="4">
        <v>0.78</v>
      </c>
    </row>
    <row r="173" spans="1:25" x14ac:dyDescent="0.35">
      <c r="A173" s="11" t="s">
        <v>20</v>
      </c>
      <c r="B173" s="12">
        <v>2441</v>
      </c>
      <c r="C173" s="12">
        <v>2306</v>
      </c>
      <c r="D173" s="12">
        <v>2192</v>
      </c>
      <c r="E173" s="12">
        <v>2068</v>
      </c>
      <c r="F173" s="12">
        <v>2202</v>
      </c>
      <c r="G173" s="12">
        <v>1872</v>
      </c>
      <c r="H173" s="13">
        <v>1688.2501</v>
      </c>
      <c r="I173" s="13">
        <v>1624.8697999999999</v>
      </c>
      <c r="J173" s="13">
        <v>1478.5613000000001</v>
      </c>
      <c r="K173" s="13">
        <v>1368.2283</v>
      </c>
      <c r="L173" s="13">
        <v>1569.6473000000001</v>
      </c>
      <c r="M173" s="13">
        <v>1482.1895999999999</v>
      </c>
      <c r="N173" s="13">
        <v>1680.5097000000001</v>
      </c>
      <c r="O173" s="13">
        <v>1619.7765999999999</v>
      </c>
      <c r="P173" s="13">
        <v>1474.4943000000001</v>
      </c>
      <c r="Q173" s="13">
        <v>1368.4883</v>
      </c>
      <c r="R173" s="13">
        <v>1571.3533</v>
      </c>
      <c r="S173" s="13">
        <v>1483.4376</v>
      </c>
      <c r="T173" s="11">
        <v>0.69</v>
      </c>
      <c r="U173" s="11">
        <v>0.7</v>
      </c>
      <c r="V173" s="11">
        <v>0.67</v>
      </c>
      <c r="W173" s="11">
        <v>0.66</v>
      </c>
      <c r="X173" s="11">
        <v>0.71</v>
      </c>
      <c r="Y173" s="11">
        <v>0.79</v>
      </c>
    </row>
    <row r="174" spans="1:25" x14ac:dyDescent="0.35">
      <c r="A174" s="188" t="s">
        <v>0</v>
      </c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36"/>
      <c r="W174" s="36"/>
      <c r="X174" s="128"/>
      <c r="Y174" s="147"/>
    </row>
    <row r="175" spans="1:25" x14ac:dyDescent="0.35">
      <c r="A175" s="188" t="s">
        <v>28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36"/>
      <c r="W175" s="36"/>
      <c r="X175" s="128"/>
      <c r="Y175" s="147"/>
    </row>
    <row r="176" spans="1:25" ht="23.25" customHeight="1" thickBot="1" x14ac:dyDescent="0.4">
      <c r="A176" s="186" t="s">
        <v>2</v>
      </c>
      <c r="B176" s="33"/>
      <c r="C176" s="187" t="s">
        <v>3</v>
      </c>
      <c r="D176" s="187"/>
      <c r="E176" s="34"/>
      <c r="F176" s="129"/>
      <c r="G176" s="146"/>
      <c r="H176" s="187" t="s">
        <v>4</v>
      </c>
      <c r="I176" s="187"/>
      <c r="J176" s="34"/>
      <c r="K176" s="34"/>
      <c r="L176" s="130"/>
      <c r="M176" s="148"/>
      <c r="N176" s="189" t="s">
        <v>5</v>
      </c>
      <c r="O176" s="189"/>
      <c r="P176" s="189"/>
      <c r="Q176" s="189"/>
      <c r="R176" s="130"/>
      <c r="S176" s="148"/>
      <c r="T176" s="190" t="s">
        <v>6</v>
      </c>
      <c r="U176" s="190"/>
      <c r="V176" s="190"/>
      <c r="W176" s="190"/>
      <c r="X176" s="131"/>
      <c r="Y176" s="149"/>
    </row>
    <row r="177" spans="1:25" ht="24" thickTop="1" thickBot="1" x14ac:dyDescent="0.4">
      <c r="A177" s="187"/>
      <c r="B177" s="9">
        <v>2557</v>
      </c>
      <c r="C177" s="9">
        <v>2558</v>
      </c>
      <c r="D177" s="9">
        <v>2559</v>
      </c>
      <c r="E177" s="9">
        <v>2560</v>
      </c>
      <c r="F177" s="9">
        <v>2561</v>
      </c>
      <c r="G177" s="9">
        <v>2562</v>
      </c>
      <c r="H177" s="9">
        <v>2557</v>
      </c>
      <c r="I177" s="9">
        <v>2558</v>
      </c>
      <c r="J177" s="9">
        <v>2559</v>
      </c>
      <c r="K177" s="9">
        <v>2560</v>
      </c>
      <c r="L177" s="9">
        <v>2561</v>
      </c>
      <c r="M177" s="9">
        <v>2562</v>
      </c>
      <c r="N177" s="9">
        <v>2557</v>
      </c>
      <c r="O177" s="9">
        <v>2558</v>
      </c>
      <c r="P177" s="9">
        <v>2559</v>
      </c>
      <c r="Q177" s="9">
        <v>2560</v>
      </c>
      <c r="R177" s="9">
        <v>2561</v>
      </c>
      <c r="S177" s="9">
        <v>2562</v>
      </c>
      <c r="T177" s="10">
        <v>2557</v>
      </c>
      <c r="U177" s="10">
        <v>2558</v>
      </c>
      <c r="V177" s="10">
        <v>2559</v>
      </c>
      <c r="W177" s="10">
        <v>2560</v>
      </c>
      <c r="X177" s="149">
        <v>2561</v>
      </c>
      <c r="Y177" s="149">
        <v>2562</v>
      </c>
    </row>
    <row r="178" spans="1:25" ht="24" thickTop="1" thickBot="1" x14ac:dyDescent="0.4">
      <c r="A178" s="5" t="s">
        <v>7</v>
      </c>
      <c r="B178" s="42">
        <v>140</v>
      </c>
      <c r="C178" s="8">
        <v>140</v>
      </c>
      <c r="D178" s="8">
        <v>137</v>
      </c>
      <c r="E178" s="8">
        <v>146</v>
      </c>
      <c r="F178" s="8">
        <v>145</v>
      </c>
      <c r="G178" s="8">
        <v>145</v>
      </c>
      <c r="H178" s="42">
        <v>95.724599999999995</v>
      </c>
      <c r="I178" s="8">
        <v>99.569000000000003</v>
      </c>
      <c r="J178" s="8">
        <v>80.143000000000001</v>
      </c>
      <c r="K178" s="8">
        <v>84.102099999999993</v>
      </c>
      <c r="L178" s="8">
        <v>98.857799999999997</v>
      </c>
      <c r="M178" s="8">
        <v>87.9816</v>
      </c>
      <c r="N178" s="42">
        <v>95.141199999999998</v>
      </c>
      <c r="O178" s="8">
        <v>99.060100000000006</v>
      </c>
      <c r="P178" s="8">
        <v>79.625600000000006</v>
      </c>
      <c r="Q178" s="8">
        <v>83.865099999999998</v>
      </c>
      <c r="R178" s="8">
        <v>98.3048</v>
      </c>
      <c r="S178" s="8">
        <v>87.802800000000005</v>
      </c>
      <c r="T178" s="42">
        <v>0.68</v>
      </c>
      <c r="U178" s="8">
        <v>0.71</v>
      </c>
      <c r="V178" s="8">
        <v>0.57999999999999996</v>
      </c>
      <c r="W178" s="8">
        <v>0.57999999999999996</v>
      </c>
      <c r="X178" s="8">
        <v>0.68</v>
      </c>
      <c r="Y178" s="8">
        <v>0.61</v>
      </c>
    </row>
    <row r="179" spans="1:25" ht="23.25" thickBot="1" x14ac:dyDescent="0.4">
      <c r="A179" s="1" t="s">
        <v>8</v>
      </c>
      <c r="B179" s="45">
        <v>133</v>
      </c>
      <c r="C179" s="4">
        <v>126</v>
      </c>
      <c r="D179" s="4">
        <v>140</v>
      </c>
      <c r="E179" s="4">
        <v>139</v>
      </c>
      <c r="F179" s="4">
        <v>111</v>
      </c>
      <c r="G179" s="4">
        <v>131</v>
      </c>
      <c r="H179" s="45">
        <v>82.183300000000003</v>
      </c>
      <c r="I179" s="4">
        <v>97.773700000000005</v>
      </c>
      <c r="J179" s="4">
        <v>89.090299999999999</v>
      </c>
      <c r="K179" s="4">
        <v>84.213300000000004</v>
      </c>
      <c r="L179" s="4">
        <v>73.049300000000002</v>
      </c>
      <c r="M179" s="4">
        <v>65.991100000000003</v>
      </c>
      <c r="N179" s="45">
        <v>81.926400000000001</v>
      </c>
      <c r="O179" s="4">
        <v>98.206900000000005</v>
      </c>
      <c r="P179" s="4">
        <v>88.485600000000005</v>
      </c>
      <c r="Q179" s="4">
        <v>84.069800000000001</v>
      </c>
      <c r="R179" s="4">
        <v>72.432299999999998</v>
      </c>
      <c r="S179" s="4">
        <v>65.443600000000004</v>
      </c>
      <c r="T179" s="45">
        <v>0.62</v>
      </c>
      <c r="U179" s="4">
        <v>0.78</v>
      </c>
      <c r="V179" s="4">
        <v>0.64</v>
      </c>
      <c r="W179" s="4">
        <v>0.61</v>
      </c>
      <c r="X179" s="4">
        <v>0.66</v>
      </c>
      <c r="Y179" s="4">
        <v>0.5</v>
      </c>
    </row>
    <row r="180" spans="1:25" ht="23.25" thickBot="1" x14ac:dyDescent="0.4">
      <c r="A180" s="5" t="s">
        <v>9</v>
      </c>
      <c r="B180" s="42">
        <v>120</v>
      </c>
      <c r="C180" s="8">
        <v>112</v>
      </c>
      <c r="D180" s="8">
        <v>160</v>
      </c>
      <c r="E180" s="8">
        <v>119</v>
      </c>
      <c r="F180" s="8">
        <v>115</v>
      </c>
      <c r="G180" s="8">
        <v>108</v>
      </c>
      <c r="H180" s="42">
        <v>83.113600000000005</v>
      </c>
      <c r="I180" s="8">
        <v>71.960499999999996</v>
      </c>
      <c r="J180" s="8">
        <v>107.77930000000001</v>
      </c>
      <c r="K180" s="8">
        <v>73.636499999999998</v>
      </c>
      <c r="L180" s="8">
        <v>69.906099999999995</v>
      </c>
      <c r="M180" s="8">
        <v>62.584000000000003</v>
      </c>
      <c r="N180" s="42">
        <v>82.484999999999999</v>
      </c>
      <c r="O180" s="8">
        <v>71.884900000000002</v>
      </c>
      <c r="P180" s="8">
        <v>106.58110000000001</v>
      </c>
      <c r="Q180" s="8">
        <v>73.101600000000005</v>
      </c>
      <c r="R180" s="8">
        <v>69.575599999999994</v>
      </c>
      <c r="S180" s="8">
        <v>62.301699999999997</v>
      </c>
      <c r="T180" s="42">
        <v>0.69</v>
      </c>
      <c r="U180" s="8">
        <v>0.64</v>
      </c>
      <c r="V180" s="8">
        <v>0.67</v>
      </c>
      <c r="W180" s="8">
        <v>0.62</v>
      </c>
      <c r="X180" s="8">
        <v>0.61</v>
      </c>
      <c r="Y180" s="8">
        <v>0.57999999999999996</v>
      </c>
    </row>
    <row r="181" spans="1:25" ht="23.25" thickBot="1" x14ac:dyDescent="0.4">
      <c r="A181" s="1" t="s">
        <v>10</v>
      </c>
      <c r="B181" s="45">
        <v>142</v>
      </c>
      <c r="C181" s="4">
        <v>132</v>
      </c>
      <c r="D181" s="4">
        <v>147</v>
      </c>
      <c r="E181" s="4">
        <v>127</v>
      </c>
      <c r="F181" s="4">
        <v>164</v>
      </c>
      <c r="G181" s="4">
        <v>137</v>
      </c>
      <c r="H181" s="45">
        <v>89.131200000000007</v>
      </c>
      <c r="I181" s="4">
        <v>101.50369999999999</v>
      </c>
      <c r="J181" s="4">
        <v>103.2056</v>
      </c>
      <c r="K181" s="4">
        <v>80.775700000000001</v>
      </c>
      <c r="L181" s="4">
        <v>98.258399999999995</v>
      </c>
      <c r="M181" s="4">
        <v>84.188100000000006</v>
      </c>
      <c r="N181" s="45">
        <v>88.622299999999996</v>
      </c>
      <c r="O181" s="4">
        <v>100.8807</v>
      </c>
      <c r="P181" s="4">
        <v>103.0021</v>
      </c>
      <c r="Q181" s="4">
        <v>80.302099999999996</v>
      </c>
      <c r="R181" s="4">
        <v>97.915599999999998</v>
      </c>
      <c r="S181" s="4">
        <v>85.991100000000003</v>
      </c>
      <c r="T181" s="45">
        <v>0.63</v>
      </c>
      <c r="U181" s="4">
        <v>0.77</v>
      </c>
      <c r="V181" s="4">
        <v>0.7</v>
      </c>
      <c r="W181" s="4">
        <v>0.64</v>
      </c>
      <c r="X181" s="4">
        <v>0.6</v>
      </c>
      <c r="Y181" s="4">
        <v>0.61</v>
      </c>
    </row>
    <row r="182" spans="1:25" ht="23.25" thickBot="1" x14ac:dyDescent="0.4">
      <c r="A182" s="5" t="s">
        <v>11</v>
      </c>
      <c r="B182" s="42">
        <v>107</v>
      </c>
      <c r="C182" s="8">
        <v>125</v>
      </c>
      <c r="D182" s="8">
        <v>129</v>
      </c>
      <c r="E182" s="8">
        <v>112</v>
      </c>
      <c r="F182" s="8">
        <v>122</v>
      </c>
      <c r="G182" s="8">
        <v>133</v>
      </c>
      <c r="H182" s="42">
        <v>70.989500000000007</v>
      </c>
      <c r="I182" s="8">
        <v>73.846699999999998</v>
      </c>
      <c r="J182" s="8">
        <v>68.2136</v>
      </c>
      <c r="K182" s="8">
        <v>74.587699999999998</v>
      </c>
      <c r="L182" s="8">
        <v>80.013199999999998</v>
      </c>
      <c r="M182" s="8">
        <v>74.7166</v>
      </c>
      <c r="N182" s="42">
        <v>70.850499999999997</v>
      </c>
      <c r="O182" s="8">
        <v>73.507900000000006</v>
      </c>
      <c r="P182" s="8">
        <v>68.116399999999999</v>
      </c>
      <c r="Q182" s="8">
        <v>74.389300000000006</v>
      </c>
      <c r="R182" s="8">
        <v>79.688900000000004</v>
      </c>
      <c r="S182" s="8">
        <v>73.698599999999999</v>
      </c>
      <c r="T182" s="42">
        <v>0.66</v>
      </c>
      <c r="U182" s="8">
        <v>0.59</v>
      </c>
      <c r="V182" s="8">
        <v>0.53</v>
      </c>
      <c r="W182" s="8">
        <v>0.67</v>
      </c>
      <c r="X182" s="8">
        <v>0.66</v>
      </c>
      <c r="Y182" s="8">
        <v>0.56000000000000005</v>
      </c>
    </row>
    <row r="183" spans="1:25" ht="23.25" thickBot="1" x14ac:dyDescent="0.4">
      <c r="A183" s="1" t="s">
        <v>12</v>
      </c>
      <c r="B183" s="45">
        <v>142</v>
      </c>
      <c r="C183" s="4">
        <v>132</v>
      </c>
      <c r="D183" s="4">
        <v>124</v>
      </c>
      <c r="E183" s="4">
        <v>141</v>
      </c>
      <c r="F183" s="4">
        <v>143</v>
      </c>
      <c r="G183" s="4">
        <v>143</v>
      </c>
      <c r="H183" s="45">
        <v>90.100300000000004</v>
      </c>
      <c r="I183" s="4">
        <v>95.041899999999998</v>
      </c>
      <c r="J183" s="4">
        <v>93.484999999999999</v>
      </c>
      <c r="K183" s="4">
        <v>83.264700000000005</v>
      </c>
      <c r="L183" s="4">
        <v>76.495000000000005</v>
      </c>
      <c r="M183" s="4">
        <v>74.145300000000006</v>
      </c>
      <c r="N183" s="45">
        <v>89.772000000000006</v>
      </c>
      <c r="O183" s="4">
        <v>94.6571</v>
      </c>
      <c r="P183" s="4">
        <v>93.270600000000002</v>
      </c>
      <c r="Q183" s="4">
        <v>82.799000000000007</v>
      </c>
      <c r="R183" s="4">
        <v>76.132800000000003</v>
      </c>
      <c r="S183" s="4">
        <v>73.868799999999993</v>
      </c>
      <c r="T183" s="45">
        <v>0.63</v>
      </c>
      <c r="U183" s="4">
        <v>0.72</v>
      </c>
      <c r="V183" s="4">
        <v>0.75</v>
      </c>
      <c r="W183" s="4">
        <v>0.59</v>
      </c>
      <c r="X183" s="4">
        <v>0.53</v>
      </c>
      <c r="Y183" s="4">
        <v>0.52</v>
      </c>
    </row>
    <row r="184" spans="1:25" ht="23.25" thickBot="1" x14ac:dyDescent="0.4">
      <c r="A184" s="5" t="s">
        <v>13</v>
      </c>
      <c r="B184" s="42">
        <v>120</v>
      </c>
      <c r="C184" s="8">
        <v>122</v>
      </c>
      <c r="D184" s="8">
        <v>132</v>
      </c>
      <c r="E184" s="8">
        <v>121</v>
      </c>
      <c r="F184" s="8">
        <v>143</v>
      </c>
      <c r="G184" s="8">
        <v>108</v>
      </c>
      <c r="H184" s="42">
        <v>72.6113</v>
      </c>
      <c r="I184" s="8">
        <v>93.732500000000002</v>
      </c>
      <c r="J184" s="8">
        <v>89.467699999999994</v>
      </c>
      <c r="K184" s="8">
        <v>68.328500000000005</v>
      </c>
      <c r="L184" s="8">
        <v>78.420599999999993</v>
      </c>
      <c r="M184" s="8">
        <v>54.561300000000003</v>
      </c>
      <c r="N184" s="42">
        <v>72.855699999999999</v>
      </c>
      <c r="O184" s="8">
        <v>93.370500000000007</v>
      </c>
      <c r="P184" s="8">
        <v>89.069500000000005</v>
      </c>
      <c r="Q184" s="8">
        <v>68.209699999999998</v>
      </c>
      <c r="R184" s="8">
        <v>78.371499999999997</v>
      </c>
      <c r="S184" s="8">
        <v>54.222000000000001</v>
      </c>
      <c r="T184" s="42">
        <v>0.61</v>
      </c>
      <c r="U184" s="8">
        <v>0.77</v>
      </c>
      <c r="V184" s="8">
        <v>0.68</v>
      </c>
      <c r="W184" s="8">
        <v>0.56000000000000005</v>
      </c>
      <c r="X184" s="8">
        <v>0.55000000000000004</v>
      </c>
      <c r="Y184" s="8">
        <v>0.51</v>
      </c>
    </row>
    <row r="185" spans="1:25" ht="23.25" thickBot="1" x14ac:dyDescent="0.4">
      <c r="A185" s="1" t="s">
        <v>14</v>
      </c>
      <c r="B185" s="45">
        <v>117</v>
      </c>
      <c r="C185" s="4">
        <v>123</v>
      </c>
      <c r="D185" s="4">
        <v>122</v>
      </c>
      <c r="E185" s="4">
        <v>125</v>
      </c>
      <c r="F185" s="4">
        <v>137</v>
      </c>
      <c r="G185" s="4">
        <v>102</v>
      </c>
      <c r="H185" s="45">
        <v>68.143299999999996</v>
      </c>
      <c r="I185" s="4">
        <v>88.697999999999993</v>
      </c>
      <c r="J185" s="4">
        <v>89.534800000000004</v>
      </c>
      <c r="K185" s="4">
        <v>80.5441</v>
      </c>
      <c r="L185" s="4">
        <v>81.371399999999994</v>
      </c>
      <c r="M185" s="4">
        <v>48.952199999999998</v>
      </c>
      <c r="N185" s="45">
        <v>68.737799999999993</v>
      </c>
      <c r="O185" s="4">
        <v>88.631100000000004</v>
      </c>
      <c r="P185" s="4">
        <v>89.230599999999995</v>
      </c>
      <c r="Q185" s="4">
        <v>80.201099999999997</v>
      </c>
      <c r="R185" s="4">
        <v>80.991100000000003</v>
      </c>
      <c r="S185" s="4">
        <v>48.8718</v>
      </c>
      <c r="T185" s="45">
        <v>0.57999999999999996</v>
      </c>
      <c r="U185" s="4">
        <v>0.72</v>
      </c>
      <c r="V185" s="4">
        <v>0.73</v>
      </c>
      <c r="W185" s="4">
        <v>0.64</v>
      </c>
      <c r="X185" s="4">
        <v>0.59</v>
      </c>
      <c r="Y185" s="4">
        <v>0.48</v>
      </c>
    </row>
    <row r="186" spans="1:25" ht="23.25" thickBot="1" x14ac:dyDescent="0.4">
      <c r="A186" s="5" t="s">
        <v>15</v>
      </c>
      <c r="B186" s="42">
        <v>97</v>
      </c>
      <c r="C186" s="8">
        <v>108</v>
      </c>
      <c r="D186" s="8">
        <v>128</v>
      </c>
      <c r="E186" s="8">
        <v>126</v>
      </c>
      <c r="F186" s="8">
        <v>142</v>
      </c>
      <c r="G186" s="8">
        <v>109</v>
      </c>
      <c r="H186" s="42">
        <v>67.433199999999999</v>
      </c>
      <c r="I186" s="8">
        <v>77.573999999999998</v>
      </c>
      <c r="J186" s="8">
        <v>87.293499999999995</v>
      </c>
      <c r="K186" s="8">
        <v>75.521100000000004</v>
      </c>
      <c r="L186" s="8">
        <v>78.8249</v>
      </c>
      <c r="M186" s="8">
        <v>62.354399999999998</v>
      </c>
      <c r="N186" s="42">
        <v>67.596400000000003</v>
      </c>
      <c r="O186" s="8">
        <v>77.368499999999997</v>
      </c>
      <c r="P186" s="8">
        <v>86.995999999999995</v>
      </c>
      <c r="Q186" s="8">
        <v>75.486500000000007</v>
      </c>
      <c r="R186" s="8">
        <v>78.355599999999995</v>
      </c>
      <c r="S186" s="8">
        <v>62.191400000000002</v>
      </c>
      <c r="T186" s="42">
        <v>0.7</v>
      </c>
      <c r="U186" s="8">
        <v>0.72</v>
      </c>
      <c r="V186" s="8">
        <v>0.68</v>
      </c>
      <c r="W186" s="8">
        <v>0.6</v>
      </c>
      <c r="X186" s="8">
        <v>0.56000000000000005</v>
      </c>
      <c r="Y186" s="8">
        <v>0.56999999999999995</v>
      </c>
    </row>
    <row r="187" spans="1:25" ht="23.25" thickBot="1" x14ac:dyDescent="0.4">
      <c r="A187" s="1" t="s">
        <v>16</v>
      </c>
      <c r="B187" s="45">
        <v>137</v>
      </c>
      <c r="C187" s="4">
        <v>117</v>
      </c>
      <c r="D187" s="4">
        <v>165</v>
      </c>
      <c r="E187" s="4">
        <v>107</v>
      </c>
      <c r="F187" s="4">
        <v>149</v>
      </c>
      <c r="G187" s="4">
        <v>55</v>
      </c>
      <c r="H187" s="45">
        <v>95.588099999999997</v>
      </c>
      <c r="I187" s="4">
        <v>74.759900000000002</v>
      </c>
      <c r="J187" s="4">
        <v>90.302199999999999</v>
      </c>
      <c r="K187" s="4">
        <v>64.680599999999998</v>
      </c>
      <c r="L187" s="4">
        <v>78.248099999999994</v>
      </c>
      <c r="M187" s="4">
        <v>29.673999999999999</v>
      </c>
      <c r="N187" s="45">
        <v>95.051100000000005</v>
      </c>
      <c r="O187" s="4">
        <v>74.467600000000004</v>
      </c>
      <c r="P187" s="4">
        <v>89.959199999999996</v>
      </c>
      <c r="Q187" s="4">
        <v>64.392200000000003</v>
      </c>
      <c r="R187" s="4">
        <v>77.980999999999995</v>
      </c>
      <c r="S187" s="4">
        <v>29.626899999999999</v>
      </c>
      <c r="T187" s="45">
        <v>0.7</v>
      </c>
      <c r="U187" s="4">
        <v>0.64</v>
      </c>
      <c r="V187" s="4">
        <v>0.55000000000000004</v>
      </c>
      <c r="W187" s="4">
        <v>0.6</v>
      </c>
      <c r="X187" s="4">
        <v>0.53</v>
      </c>
      <c r="Y187" s="4">
        <v>0.54</v>
      </c>
    </row>
    <row r="188" spans="1:25" ht="23.25" thickBot="1" x14ac:dyDescent="0.4">
      <c r="A188" s="5" t="s">
        <v>17</v>
      </c>
      <c r="B188" s="42">
        <v>105</v>
      </c>
      <c r="C188" s="8">
        <v>144</v>
      </c>
      <c r="D188" s="8">
        <v>157</v>
      </c>
      <c r="E188" s="8">
        <v>133</v>
      </c>
      <c r="F188" s="8">
        <v>135</v>
      </c>
      <c r="G188" s="8">
        <v>29</v>
      </c>
      <c r="H188" s="42">
        <v>67.587100000000007</v>
      </c>
      <c r="I188" s="8">
        <v>80.985900000000001</v>
      </c>
      <c r="J188" s="8">
        <v>96.976299999999995</v>
      </c>
      <c r="K188" s="8">
        <v>68.702600000000004</v>
      </c>
      <c r="L188" s="8">
        <v>92.822800000000001</v>
      </c>
      <c r="M188" s="8">
        <v>17.450700000000001</v>
      </c>
      <c r="N188" s="42">
        <v>67.743899999999996</v>
      </c>
      <c r="O188" s="8">
        <v>80.6751</v>
      </c>
      <c r="P188" s="8">
        <v>96.279399999999995</v>
      </c>
      <c r="Q188" s="8">
        <v>68.436499999999995</v>
      </c>
      <c r="R188" s="8">
        <v>92.149699999999996</v>
      </c>
      <c r="S188" s="8">
        <v>17.252600000000001</v>
      </c>
      <c r="T188" s="42">
        <v>0.64</v>
      </c>
      <c r="U188" s="8">
        <v>0.56000000000000005</v>
      </c>
      <c r="V188" s="8">
        <v>0.62</v>
      </c>
      <c r="W188" s="8">
        <v>0.52</v>
      </c>
      <c r="X188" s="8">
        <v>0.69</v>
      </c>
      <c r="Y188" s="8">
        <v>0.6</v>
      </c>
    </row>
    <row r="189" spans="1:25" ht="23.25" thickBot="1" x14ac:dyDescent="0.4">
      <c r="A189" s="1" t="s">
        <v>18</v>
      </c>
      <c r="B189" s="45">
        <v>118</v>
      </c>
      <c r="C189" s="4">
        <v>131</v>
      </c>
      <c r="D189" s="4">
        <v>146</v>
      </c>
      <c r="E189" s="4">
        <v>119</v>
      </c>
      <c r="F189" s="4">
        <v>155</v>
      </c>
      <c r="G189" s="4">
        <v>70</v>
      </c>
      <c r="H189" s="45">
        <v>77.005499999999998</v>
      </c>
      <c r="I189" s="4">
        <v>92.675899999999999</v>
      </c>
      <c r="J189" s="4">
        <v>84.261700000000005</v>
      </c>
      <c r="K189" s="4">
        <v>72.007900000000006</v>
      </c>
      <c r="L189" s="4">
        <v>91.823099999999997</v>
      </c>
      <c r="M189" s="4">
        <v>51.591000000000001</v>
      </c>
      <c r="N189" s="45">
        <v>76.516099999999994</v>
      </c>
      <c r="O189" s="4">
        <v>92.241600000000005</v>
      </c>
      <c r="P189" s="4">
        <v>83.796000000000006</v>
      </c>
      <c r="Q189" s="4">
        <v>71.687700000000007</v>
      </c>
      <c r="R189" s="4">
        <v>91.534300000000002</v>
      </c>
      <c r="S189" s="4">
        <v>51.771700000000003</v>
      </c>
      <c r="T189" s="45">
        <v>0.65</v>
      </c>
      <c r="U189" s="4">
        <v>0.71</v>
      </c>
      <c r="V189" s="4">
        <v>0.57999999999999996</v>
      </c>
      <c r="W189" s="4">
        <v>0.61</v>
      </c>
      <c r="X189" s="4">
        <v>0.59</v>
      </c>
      <c r="Y189" s="4">
        <v>0.74</v>
      </c>
    </row>
    <row r="190" spans="1:25" x14ac:dyDescent="0.35">
      <c r="A190" s="11" t="s">
        <v>20</v>
      </c>
      <c r="B190" s="12">
        <v>1478</v>
      </c>
      <c r="C190" s="12">
        <v>1512</v>
      </c>
      <c r="D190" s="12">
        <v>1687</v>
      </c>
      <c r="E190" s="12">
        <v>1515</v>
      </c>
      <c r="F190" s="12">
        <v>1661</v>
      </c>
      <c r="G190" s="12">
        <v>1270</v>
      </c>
      <c r="H190" s="11">
        <v>959.61099999999999</v>
      </c>
      <c r="I190" s="13">
        <v>1048.1216999999999</v>
      </c>
      <c r="J190" s="13">
        <v>1079.7529999999999</v>
      </c>
      <c r="K190" s="11">
        <v>910.36479999999995</v>
      </c>
      <c r="L190" s="11">
        <v>998.09069999999997</v>
      </c>
      <c r="M190" s="11">
        <v>714.19029999999998</v>
      </c>
      <c r="N190" s="11">
        <v>957.29840000000002</v>
      </c>
      <c r="O190" s="13">
        <v>1044.952</v>
      </c>
      <c r="P190" s="13">
        <v>1074.4121</v>
      </c>
      <c r="Q190" s="11">
        <v>906.94060000000002</v>
      </c>
      <c r="R190" s="11">
        <v>993.43320000000006</v>
      </c>
      <c r="S190" s="11">
        <v>713.04300000000001</v>
      </c>
      <c r="T190" s="11">
        <v>0.65</v>
      </c>
      <c r="U190" s="11">
        <v>0.69</v>
      </c>
      <c r="V190" s="11">
        <v>0.64</v>
      </c>
      <c r="W190" s="11">
        <v>0.6</v>
      </c>
      <c r="X190" s="11">
        <v>0.6</v>
      </c>
      <c r="Y190" s="11">
        <v>0.56000000000000005</v>
      </c>
    </row>
    <row r="191" spans="1:25" x14ac:dyDescent="0.35">
      <c r="A191" s="188" t="s">
        <v>0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36"/>
      <c r="W191" s="36"/>
      <c r="X191" s="128"/>
      <c r="Y191" s="147"/>
    </row>
    <row r="192" spans="1:25" x14ac:dyDescent="0.35">
      <c r="A192" s="188" t="s">
        <v>29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36"/>
      <c r="W192" s="36"/>
      <c r="X192" s="128"/>
      <c r="Y192" s="147"/>
    </row>
    <row r="193" spans="1:25" ht="23.25" customHeight="1" thickBot="1" x14ac:dyDescent="0.4">
      <c r="A193" s="186" t="s">
        <v>2</v>
      </c>
      <c r="B193" s="33"/>
      <c r="C193" s="187" t="s">
        <v>3</v>
      </c>
      <c r="D193" s="187"/>
      <c r="E193" s="34"/>
      <c r="F193" s="129"/>
      <c r="G193" s="146"/>
      <c r="H193" s="187" t="s">
        <v>4</v>
      </c>
      <c r="I193" s="187"/>
      <c r="J193" s="34"/>
      <c r="K193" s="34"/>
      <c r="L193" s="130"/>
      <c r="M193" s="148"/>
      <c r="N193" s="189" t="s">
        <v>5</v>
      </c>
      <c r="O193" s="189"/>
      <c r="P193" s="189"/>
      <c r="Q193" s="189"/>
      <c r="R193" s="130"/>
      <c r="S193" s="148"/>
      <c r="T193" s="190" t="s">
        <v>6</v>
      </c>
      <c r="U193" s="190"/>
      <c r="V193" s="190"/>
      <c r="W193" s="190"/>
      <c r="X193" s="131"/>
      <c r="Y193" s="149"/>
    </row>
    <row r="194" spans="1:25" ht="24" thickTop="1" thickBot="1" x14ac:dyDescent="0.4">
      <c r="A194" s="187"/>
      <c r="B194" s="9">
        <v>2557</v>
      </c>
      <c r="C194" s="9">
        <v>2558</v>
      </c>
      <c r="D194" s="9">
        <v>2559</v>
      </c>
      <c r="E194" s="9">
        <v>2560</v>
      </c>
      <c r="F194" s="9">
        <v>2561</v>
      </c>
      <c r="G194" s="9">
        <v>2562</v>
      </c>
      <c r="H194" s="9">
        <v>2557</v>
      </c>
      <c r="I194" s="9">
        <v>2558</v>
      </c>
      <c r="J194" s="9">
        <v>2559</v>
      </c>
      <c r="K194" s="9">
        <v>2560</v>
      </c>
      <c r="L194" s="9">
        <v>2561</v>
      </c>
      <c r="M194" s="9">
        <v>2562</v>
      </c>
      <c r="N194" s="9">
        <v>2557</v>
      </c>
      <c r="O194" s="9">
        <v>2558</v>
      </c>
      <c r="P194" s="9">
        <v>2559</v>
      </c>
      <c r="Q194" s="9">
        <v>2560</v>
      </c>
      <c r="R194" s="9">
        <v>2561</v>
      </c>
      <c r="S194" s="9">
        <v>2562</v>
      </c>
      <c r="T194" s="10">
        <v>2557</v>
      </c>
      <c r="U194" s="10">
        <v>2558</v>
      </c>
      <c r="V194" s="10">
        <v>2559</v>
      </c>
      <c r="W194" s="10">
        <v>2560</v>
      </c>
      <c r="X194" s="149">
        <v>2561</v>
      </c>
      <c r="Y194" s="149">
        <v>2562</v>
      </c>
    </row>
    <row r="195" spans="1:25" ht="24" thickTop="1" thickBot="1" x14ac:dyDescent="0.4">
      <c r="A195" s="5" t="s">
        <v>7</v>
      </c>
      <c r="B195" s="42">
        <v>219</v>
      </c>
      <c r="C195" s="8">
        <v>225</v>
      </c>
      <c r="D195" s="8">
        <v>222</v>
      </c>
      <c r="E195" s="8">
        <v>218</v>
      </c>
      <c r="F195" s="8">
        <v>268</v>
      </c>
      <c r="G195" s="8">
        <v>280</v>
      </c>
      <c r="H195" s="42">
        <v>136.2191</v>
      </c>
      <c r="I195" s="8">
        <v>158.28450000000001</v>
      </c>
      <c r="J195" s="8">
        <v>139.8708</v>
      </c>
      <c r="K195" s="8">
        <v>146.91249999999999</v>
      </c>
      <c r="L195" s="8">
        <v>188.5094</v>
      </c>
      <c r="M195" s="8">
        <v>155.96299999999999</v>
      </c>
      <c r="N195" s="42">
        <v>136.1473</v>
      </c>
      <c r="O195" s="8">
        <v>157.29839999999999</v>
      </c>
      <c r="P195" s="8">
        <v>139.4863</v>
      </c>
      <c r="Q195" s="8">
        <v>146.14349999999999</v>
      </c>
      <c r="R195" s="8">
        <v>187.6054</v>
      </c>
      <c r="S195" s="8">
        <v>155.18199999999999</v>
      </c>
      <c r="T195" s="42">
        <v>0.62</v>
      </c>
      <c r="U195" s="8">
        <v>0.7</v>
      </c>
      <c r="V195" s="8">
        <v>0.63</v>
      </c>
      <c r="W195" s="8">
        <v>0.67</v>
      </c>
      <c r="X195" s="8">
        <v>0.7</v>
      </c>
      <c r="Y195" s="8">
        <v>0.56000000000000005</v>
      </c>
    </row>
    <row r="196" spans="1:25" ht="23.25" thickBot="1" x14ac:dyDescent="0.4">
      <c r="A196" s="1" t="s">
        <v>8</v>
      </c>
      <c r="B196" s="45">
        <v>188</v>
      </c>
      <c r="C196" s="4">
        <v>211</v>
      </c>
      <c r="D196" s="4">
        <v>194</v>
      </c>
      <c r="E196" s="4">
        <v>214</v>
      </c>
      <c r="F196" s="4">
        <v>273</v>
      </c>
      <c r="G196" s="4">
        <v>276</v>
      </c>
      <c r="H196" s="45">
        <v>136.15289999999999</v>
      </c>
      <c r="I196" s="4">
        <v>118.6217</v>
      </c>
      <c r="J196" s="4">
        <v>119.79349999999999</v>
      </c>
      <c r="K196" s="4">
        <v>143.5352</v>
      </c>
      <c r="L196" s="4">
        <v>183.3091</v>
      </c>
      <c r="M196" s="4">
        <v>166.29730000000001</v>
      </c>
      <c r="N196" s="45">
        <v>134.83189999999999</v>
      </c>
      <c r="O196" s="4">
        <v>118.2878</v>
      </c>
      <c r="P196" s="4">
        <v>119.3557</v>
      </c>
      <c r="Q196" s="4">
        <v>143.1934</v>
      </c>
      <c r="R196" s="4">
        <v>182.3263</v>
      </c>
      <c r="S196" s="4">
        <v>165.92009999999999</v>
      </c>
      <c r="T196" s="45">
        <v>0.72</v>
      </c>
      <c r="U196" s="4">
        <v>0.56000000000000005</v>
      </c>
      <c r="V196" s="4">
        <v>0.62</v>
      </c>
      <c r="W196" s="4">
        <v>0.67</v>
      </c>
      <c r="X196" s="4">
        <v>0.67</v>
      </c>
      <c r="Y196" s="4">
        <v>0.6</v>
      </c>
    </row>
    <row r="197" spans="1:25" ht="23.25" thickBot="1" x14ac:dyDescent="0.4">
      <c r="A197" s="5" t="s">
        <v>9</v>
      </c>
      <c r="B197" s="42">
        <v>180</v>
      </c>
      <c r="C197" s="8">
        <v>187</v>
      </c>
      <c r="D197" s="8">
        <v>202</v>
      </c>
      <c r="E197" s="8">
        <v>245</v>
      </c>
      <c r="F197" s="8">
        <v>275</v>
      </c>
      <c r="G197" s="8">
        <v>289</v>
      </c>
      <c r="H197" s="42">
        <v>134.6568</v>
      </c>
      <c r="I197" s="8">
        <v>135.52090000000001</v>
      </c>
      <c r="J197" s="8">
        <v>129.81139999999999</v>
      </c>
      <c r="K197" s="8">
        <v>146.57089999999999</v>
      </c>
      <c r="L197" s="8">
        <v>177.47839999999999</v>
      </c>
      <c r="M197" s="8">
        <v>177.04599999999999</v>
      </c>
      <c r="N197" s="42">
        <v>133.48689999999999</v>
      </c>
      <c r="O197" s="8">
        <v>134.77789999999999</v>
      </c>
      <c r="P197" s="8">
        <v>129.51990000000001</v>
      </c>
      <c r="Q197" s="8">
        <v>146.39179999999999</v>
      </c>
      <c r="R197" s="8">
        <v>176.18780000000001</v>
      </c>
      <c r="S197" s="8">
        <v>176.56530000000001</v>
      </c>
      <c r="T197" s="42">
        <v>0.75</v>
      </c>
      <c r="U197" s="8">
        <v>0.72</v>
      </c>
      <c r="V197" s="8">
        <v>0.64</v>
      </c>
      <c r="W197" s="8">
        <v>0.6</v>
      </c>
      <c r="X197" s="8">
        <v>0.65</v>
      </c>
      <c r="Y197" s="8">
        <v>0.61</v>
      </c>
    </row>
    <row r="198" spans="1:25" ht="23.25" thickBot="1" x14ac:dyDescent="0.4">
      <c r="A198" s="1" t="s">
        <v>10</v>
      </c>
      <c r="B198" s="45">
        <v>227</v>
      </c>
      <c r="C198" s="4">
        <v>197</v>
      </c>
      <c r="D198" s="4">
        <v>166</v>
      </c>
      <c r="E198" s="4">
        <v>219</v>
      </c>
      <c r="F198" s="4">
        <v>333</v>
      </c>
      <c r="G198" s="4">
        <v>276</v>
      </c>
      <c r="H198" s="45">
        <v>168.93340000000001</v>
      </c>
      <c r="I198" s="4">
        <v>144.9238</v>
      </c>
      <c r="J198" s="4">
        <v>116.2086</v>
      </c>
      <c r="K198" s="4">
        <v>137.5684</v>
      </c>
      <c r="L198" s="4">
        <v>200.71680000000001</v>
      </c>
      <c r="M198" s="4">
        <v>155.66390000000001</v>
      </c>
      <c r="N198" s="45">
        <v>167.44540000000001</v>
      </c>
      <c r="O198" s="4">
        <v>143.8665</v>
      </c>
      <c r="P198" s="4">
        <v>116.70820000000001</v>
      </c>
      <c r="Q198" s="4">
        <v>136.66239999999999</v>
      </c>
      <c r="R198" s="4">
        <v>199.3972</v>
      </c>
      <c r="S198" s="4">
        <v>154.73679999999999</v>
      </c>
      <c r="T198" s="45">
        <v>0.74</v>
      </c>
      <c r="U198" s="4">
        <v>0.74</v>
      </c>
      <c r="V198" s="4">
        <v>0.7</v>
      </c>
      <c r="W198" s="4">
        <v>0.63</v>
      </c>
      <c r="X198" s="4">
        <v>0.6</v>
      </c>
      <c r="Y198" s="4">
        <v>0.56000000000000005</v>
      </c>
    </row>
    <row r="199" spans="1:25" ht="23.25" thickBot="1" x14ac:dyDescent="0.4">
      <c r="A199" s="5" t="s">
        <v>11</v>
      </c>
      <c r="B199" s="42">
        <v>222</v>
      </c>
      <c r="C199" s="8">
        <v>191</v>
      </c>
      <c r="D199" s="8">
        <v>181</v>
      </c>
      <c r="E199" s="8">
        <v>211</v>
      </c>
      <c r="F199" s="8">
        <v>303</v>
      </c>
      <c r="G199" s="8">
        <v>224</v>
      </c>
      <c r="H199" s="42">
        <v>138.10239999999999</v>
      </c>
      <c r="I199" s="8">
        <v>137.12719999999999</v>
      </c>
      <c r="J199" s="8">
        <v>130.28</v>
      </c>
      <c r="K199" s="8">
        <v>138.327</v>
      </c>
      <c r="L199" s="8">
        <v>187.10640000000001</v>
      </c>
      <c r="M199" s="8">
        <v>148.69399999999999</v>
      </c>
      <c r="N199" s="42">
        <v>137.2028</v>
      </c>
      <c r="O199" s="8">
        <v>136.58500000000001</v>
      </c>
      <c r="P199" s="8">
        <v>129.56549999999999</v>
      </c>
      <c r="Q199" s="8">
        <v>138.30449999999999</v>
      </c>
      <c r="R199" s="8">
        <v>186.61660000000001</v>
      </c>
      <c r="S199" s="8">
        <v>147.70830000000001</v>
      </c>
      <c r="T199" s="42">
        <v>0.62</v>
      </c>
      <c r="U199" s="8">
        <v>0.72</v>
      </c>
      <c r="V199" s="8">
        <v>0.72</v>
      </c>
      <c r="W199" s="8">
        <v>0.66</v>
      </c>
      <c r="X199" s="8">
        <v>0.62</v>
      </c>
      <c r="Y199" s="8">
        <v>0.66</v>
      </c>
    </row>
    <row r="200" spans="1:25" ht="23.25" thickBot="1" x14ac:dyDescent="0.4">
      <c r="A200" s="1" t="s">
        <v>12</v>
      </c>
      <c r="B200" s="45">
        <v>249</v>
      </c>
      <c r="C200" s="4">
        <v>163</v>
      </c>
      <c r="D200" s="4">
        <v>181</v>
      </c>
      <c r="E200" s="4">
        <v>243</v>
      </c>
      <c r="F200" s="4">
        <v>275</v>
      </c>
      <c r="G200" s="4">
        <v>255</v>
      </c>
      <c r="H200" s="45">
        <v>166.0934</v>
      </c>
      <c r="I200" s="4">
        <v>95.615300000000005</v>
      </c>
      <c r="J200" s="4">
        <v>126.003</v>
      </c>
      <c r="K200" s="4">
        <v>150.99379999999999</v>
      </c>
      <c r="L200" s="4">
        <v>186.93350000000001</v>
      </c>
      <c r="M200" s="4">
        <v>141.7543</v>
      </c>
      <c r="N200" s="45">
        <v>165.5959</v>
      </c>
      <c r="O200" s="4">
        <v>95.240099999999998</v>
      </c>
      <c r="P200" s="4">
        <v>125.51130000000001</v>
      </c>
      <c r="Q200" s="4">
        <v>150.73849999999999</v>
      </c>
      <c r="R200" s="4">
        <v>185.4785</v>
      </c>
      <c r="S200" s="4">
        <v>140.7627</v>
      </c>
      <c r="T200" s="45">
        <v>0.67</v>
      </c>
      <c r="U200" s="4">
        <v>0.59</v>
      </c>
      <c r="V200" s="4">
        <v>0.7</v>
      </c>
      <c r="W200" s="4">
        <v>0.62</v>
      </c>
      <c r="X200" s="4">
        <v>0.68</v>
      </c>
      <c r="Y200" s="4">
        <v>0.56000000000000005</v>
      </c>
    </row>
    <row r="201" spans="1:25" ht="23.25" thickBot="1" x14ac:dyDescent="0.4">
      <c r="A201" s="5" t="s">
        <v>13</v>
      </c>
      <c r="B201" s="42">
        <v>180</v>
      </c>
      <c r="C201" s="8">
        <v>192</v>
      </c>
      <c r="D201" s="8">
        <v>178</v>
      </c>
      <c r="E201" s="8">
        <v>216</v>
      </c>
      <c r="F201" s="8">
        <v>239</v>
      </c>
      <c r="G201" s="8">
        <v>215</v>
      </c>
      <c r="H201" s="42">
        <v>125.0664</v>
      </c>
      <c r="I201" s="8">
        <v>131.29329999999999</v>
      </c>
      <c r="J201" s="8">
        <v>159.89500000000001</v>
      </c>
      <c r="K201" s="8">
        <v>143.71469999999999</v>
      </c>
      <c r="L201" s="8">
        <v>156.15180000000001</v>
      </c>
      <c r="M201" s="8">
        <v>140.3081</v>
      </c>
      <c r="N201" s="42">
        <v>125.1074</v>
      </c>
      <c r="O201" s="8">
        <v>130.77350000000001</v>
      </c>
      <c r="P201" s="8">
        <v>159.6542</v>
      </c>
      <c r="Q201" s="8">
        <v>142.851</v>
      </c>
      <c r="R201" s="8">
        <v>154.9128</v>
      </c>
      <c r="S201" s="8">
        <v>138.9641</v>
      </c>
      <c r="T201" s="42">
        <v>0.69</v>
      </c>
      <c r="U201" s="8">
        <v>0.68</v>
      </c>
      <c r="V201" s="8">
        <v>0.9</v>
      </c>
      <c r="W201" s="8">
        <v>0.67</v>
      </c>
      <c r="X201" s="8">
        <v>0.65</v>
      </c>
      <c r="Y201" s="8">
        <v>0.65</v>
      </c>
    </row>
    <row r="202" spans="1:25" ht="23.25" thickBot="1" x14ac:dyDescent="0.4">
      <c r="A202" s="1" t="s">
        <v>14</v>
      </c>
      <c r="B202" s="45">
        <v>215</v>
      </c>
      <c r="C202" s="4">
        <v>220</v>
      </c>
      <c r="D202" s="4">
        <v>162</v>
      </c>
      <c r="E202" s="4">
        <v>228</v>
      </c>
      <c r="F202" s="4">
        <v>303</v>
      </c>
      <c r="G202" s="4">
        <v>230</v>
      </c>
      <c r="H202" s="45">
        <v>166.96289999999999</v>
      </c>
      <c r="I202" s="4">
        <v>153.3854</v>
      </c>
      <c r="J202" s="4">
        <v>119.06950000000001</v>
      </c>
      <c r="K202" s="4">
        <v>143.09530000000001</v>
      </c>
      <c r="L202" s="4">
        <v>175.0472</v>
      </c>
      <c r="M202" s="4">
        <v>139.85</v>
      </c>
      <c r="N202" s="45">
        <v>166.62139999999999</v>
      </c>
      <c r="O202" s="4">
        <v>153.0445</v>
      </c>
      <c r="P202" s="4">
        <v>118.6722</v>
      </c>
      <c r="Q202" s="4">
        <v>142.79179999999999</v>
      </c>
      <c r="R202" s="4">
        <v>173.6703</v>
      </c>
      <c r="S202" s="4">
        <v>139.62110000000001</v>
      </c>
      <c r="T202" s="45">
        <v>0.78</v>
      </c>
      <c r="U202" s="4">
        <v>0.7</v>
      </c>
      <c r="V202" s="4">
        <v>0.73</v>
      </c>
      <c r="W202" s="4">
        <v>0.63</v>
      </c>
      <c r="X202" s="4">
        <v>0.57999999999999996</v>
      </c>
      <c r="Y202" s="4">
        <v>0.61</v>
      </c>
    </row>
    <row r="203" spans="1:25" ht="23.25" thickBot="1" x14ac:dyDescent="0.4">
      <c r="A203" s="5" t="s">
        <v>15</v>
      </c>
      <c r="B203" s="42">
        <v>217</v>
      </c>
      <c r="C203" s="8">
        <v>172</v>
      </c>
      <c r="D203" s="8">
        <v>173</v>
      </c>
      <c r="E203" s="8">
        <v>284</v>
      </c>
      <c r="F203" s="8">
        <v>335</v>
      </c>
      <c r="G203" s="8">
        <v>231</v>
      </c>
      <c r="H203" s="42">
        <v>130.23750000000001</v>
      </c>
      <c r="I203" s="8">
        <v>124.67919999999999</v>
      </c>
      <c r="J203" s="8">
        <v>110.49760000000001</v>
      </c>
      <c r="K203" s="8">
        <v>186.68770000000001</v>
      </c>
      <c r="L203" s="8">
        <v>197.4333</v>
      </c>
      <c r="M203" s="8">
        <v>128.91569999999999</v>
      </c>
      <c r="N203" s="42">
        <v>129.7611</v>
      </c>
      <c r="O203" s="8">
        <v>123.8603</v>
      </c>
      <c r="P203" s="8">
        <v>110.45010000000001</v>
      </c>
      <c r="Q203" s="8">
        <v>185.6925</v>
      </c>
      <c r="R203" s="8">
        <v>196.9786</v>
      </c>
      <c r="S203" s="8">
        <v>128.25110000000001</v>
      </c>
      <c r="T203" s="42">
        <v>0.6</v>
      </c>
      <c r="U203" s="8">
        <v>0.72</v>
      </c>
      <c r="V203" s="8">
        <v>0.64</v>
      </c>
      <c r="W203" s="8">
        <v>0.66</v>
      </c>
      <c r="X203" s="8">
        <v>0.59</v>
      </c>
      <c r="Y203" s="8">
        <v>0.56000000000000005</v>
      </c>
    </row>
    <row r="204" spans="1:25" ht="23.25" thickBot="1" x14ac:dyDescent="0.4">
      <c r="A204" s="1" t="s">
        <v>16</v>
      </c>
      <c r="B204" s="45">
        <v>207</v>
      </c>
      <c r="C204" s="4">
        <v>189</v>
      </c>
      <c r="D204" s="4">
        <v>211</v>
      </c>
      <c r="E204" s="4">
        <v>262</v>
      </c>
      <c r="F204" s="4">
        <v>336</v>
      </c>
      <c r="G204" s="4">
        <v>233</v>
      </c>
      <c r="H204" s="45">
        <v>139.4057</v>
      </c>
      <c r="I204" s="4">
        <v>126.0086</v>
      </c>
      <c r="J204" s="4">
        <v>148.08160000000001</v>
      </c>
      <c r="K204" s="4">
        <v>157.10319999999999</v>
      </c>
      <c r="L204" s="4">
        <v>181.1626</v>
      </c>
      <c r="M204" s="4">
        <v>127.8443</v>
      </c>
      <c r="N204" s="45">
        <v>138.75530000000001</v>
      </c>
      <c r="O204" s="4">
        <v>125.77200000000001</v>
      </c>
      <c r="P204" s="4">
        <v>147.0968</v>
      </c>
      <c r="Q204" s="4">
        <v>156.17080000000001</v>
      </c>
      <c r="R204" s="4">
        <v>180.05080000000001</v>
      </c>
      <c r="S204" s="4">
        <v>126.8948</v>
      </c>
      <c r="T204" s="45">
        <v>0.67</v>
      </c>
      <c r="U204" s="4">
        <v>0.67</v>
      </c>
      <c r="V204" s="4">
        <v>0.7</v>
      </c>
      <c r="W204" s="4">
        <v>0.6</v>
      </c>
      <c r="X204" s="4">
        <v>0.54</v>
      </c>
      <c r="Y204" s="4">
        <v>0.55000000000000004</v>
      </c>
    </row>
    <row r="205" spans="1:25" ht="23.25" thickBot="1" x14ac:dyDescent="0.4">
      <c r="A205" s="5" t="s">
        <v>17</v>
      </c>
      <c r="B205" s="42">
        <v>240</v>
      </c>
      <c r="C205" s="8">
        <v>220</v>
      </c>
      <c r="D205" s="8">
        <v>119</v>
      </c>
      <c r="E205" s="8">
        <v>284</v>
      </c>
      <c r="F205" s="8">
        <v>359</v>
      </c>
      <c r="G205" s="8">
        <v>258</v>
      </c>
      <c r="H205" s="42">
        <v>172.1446</v>
      </c>
      <c r="I205" s="8">
        <v>140.06049999999999</v>
      </c>
      <c r="J205" s="8">
        <v>105.4314</v>
      </c>
      <c r="K205" s="8">
        <v>186.75960000000001</v>
      </c>
      <c r="L205" s="8">
        <v>194.31989999999999</v>
      </c>
      <c r="M205" s="8">
        <v>148.6737</v>
      </c>
      <c r="N205" s="42">
        <v>171.0984</v>
      </c>
      <c r="O205" s="8">
        <v>139.3587</v>
      </c>
      <c r="P205" s="8">
        <v>105.2272</v>
      </c>
      <c r="Q205" s="8">
        <v>185.90719999999999</v>
      </c>
      <c r="R205" s="8">
        <v>192.91820000000001</v>
      </c>
      <c r="S205" s="8">
        <v>148.07060000000001</v>
      </c>
      <c r="T205" s="42">
        <v>0.72</v>
      </c>
      <c r="U205" s="8">
        <v>0.64</v>
      </c>
      <c r="V205" s="8">
        <v>0.89</v>
      </c>
      <c r="W205" s="8">
        <v>0.66</v>
      </c>
      <c r="X205" s="8">
        <v>0.54</v>
      </c>
      <c r="Y205" s="8">
        <v>0.57999999999999996</v>
      </c>
    </row>
    <row r="206" spans="1:25" ht="23.25" thickBot="1" x14ac:dyDescent="0.4">
      <c r="A206" s="1" t="s">
        <v>18</v>
      </c>
      <c r="B206" s="45">
        <v>237</v>
      </c>
      <c r="C206" s="4">
        <v>234</v>
      </c>
      <c r="D206" s="4">
        <v>209</v>
      </c>
      <c r="E206" s="4">
        <v>313</v>
      </c>
      <c r="F206" s="4">
        <v>317</v>
      </c>
      <c r="G206" s="4">
        <v>247</v>
      </c>
      <c r="H206" s="45">
        <v>156.46549999999999</v>
      </c>
      <c r="I206" s="4">
        <v>163.3809</v>
      </c>
      <c r="J206" s="4">
        <v>182.29079999999999</v>
      </c>
      <c r="K206" s="4">
        <v>204.97210000000001</v>
      </c>
      <c r="L206" s="4">
        <v>174.65479999999999</v>
      </c>
      <c r="M206" s="4">
        <v>138.66489999999999</v>
      </c>
      <c r="N206" s="45">
        <v>155.38</v>
      </c>
      <c r="O206" s="4">
        <v>162.5412</v>
      </c>
      <c r="P206" s="4">
        <v>182.05420000000001</v>
      </c>
      <c r="Q206" s="4">
        <v>203.47149999999999</v>
      </c>
      <c r="R206" s="4">
        <v>174.15029999999999</v>
      </c>
      <c r="S206" s="4">
        <v>137.96639999999999</v>
      </c>
      <c r="T206" s="45">
        <v>0.66</v>
      </c>
      <c r="U206" s="4">
        <v>0.7</v>
      </c>
      <c r="V206" s="4">
        <v>0.87</v>
      </c>
      <c r="W206" s="4">
        <v>0.65</v>
      </c>
      <c r="X206" s="4">
        <v>0.55000000000000004</v>
      </c>
      <c r="Y206" s="4">
        <v>0.56000000000000005</v>
      </c>
    </row>
    <row r="207" spans="1:25" x14ac:dyDescent="0.35">
      <c r="A207" s="11" t="s">
        <v>20</v>
      </c>
      <c r="B207" s="12">
        <v>2581</v>
      </c>
      <c r="C207" s="12">
        <v>2401</v>
      </c>
      <c r="D207" s="12">
        <v>2198</v>
      </c>
      <c r="E207" s="12">
        <v>2937</v>
      </c>
      <c r="F207" s="12">
        <v>3616</v>
      </c>
      <c r="G207" s="12">
        <v>3014</v>
      </c>
      <c r="H207" s="13">
        <v>1770.4405999999999</v>
      </c>
      <c r="I207" s="13">
        <v>1628.9013</v>
      </c>
      <c r="J207" s="13">
        <v>1587.2331999999999</v>
      </c>
      <c r="K207" s="13">
        <v>1886.2403999999999</v>
      </c>
      <c r="L207" s="13">
        <v>2202.8231999999998</v>
      </c>
      <c r="M207" s="13">
        <v>1769.6751999999999</v>
      </c>
      <c r="N207" s="13">
        <v>1761.4338</v>
      </c>
      <c r="O207" s="13">
        <v>1621.4059</v>
      </c>
      <c r="P207" s="13">
        <v>1583.3016</v>
      </c>
      <c r="Q207" s="13">
        <v>1878.3189</v>
      </c>
      <c r="R207" s="13">
        <v>2190.2928000000002</v>
      </c>
      <c r="S207" s="13">
        <v>1760.6433</v>
      </c>
      <c r="T207" s="11">
        <v>0.69</v>
      </c>
      <c r="U207" s="11">
        <v>0.68</v>
      </c>
      <c r="V207" s="11">
        <v>0.72</v>
      </c>
      <c r="W207" s="11">
        <v>0.64</v>
      </c>
      <c r="X207" s="11">
        <v>0.61</v>
      </c>
      <c r="Y207" s="11">
        <v>0.59</v>
      </c>
    </row>
    <row r="208" spans="1:25" x14ac:dyDescent="0.35">
      <c r="A208" s="188" t="s">
        <v>0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36"/>
      <c r="W208" s="36"/>
      <c r="X208" s="128"/>
      <c r="Y208" s="147"/>
    </row>
    <row r="209" spans="1:25" x14ac:dyDescent="0.35">
      <c r="A209" s="188" t="s">
        <v>30</v>
      </c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36"/>
      <c r="W209" s="36"/>
      <c r="X209" s="128"/>
      <c r="Y209" s="147"/>
    </row>
    <row r="210" spans="1:25" ht="23.25" customHeight="1" thickBot="1" x14ac:dyDescent="0.4">
      <c r="A210" s="186" t="s">
        <v>2</v>
      </c>
      <c r="B210" s="33"/>
      <c r="C210" s="187" t="s">
        <v>3</v>
      </c>
      <c r="D210" s="187"/>
      <c r="E210" s="34"/>
      <c r="F210" s="129"/>
      <c r="G210" s="146"/>
      <c r="H210" s="187" t="s">
        <v>4</v>
      </c>
      <c r="I210" s="187"/>
      <c r="J210" s="34"/>
      <c r="K210" s="34"/>
      <c r="L210" s="130"/>
      <c r="M210" s="148"/>
      <c r="N210" s="189" t="s">
        <v>5</v>
      </c>
      <c r="O210" s="189"/>
      <c r="P210" s="189"/>
      <c r="Q210" s="189"/>
      <c r="R210" s="130"/>
      <c r="S210" s="148"/>
      <c r="T210" s="190" t="s">
        <v>6</v>
      </c>
      <c r="U210" s="190"/>
      <c r="V210" s="190"/>
      <c r="W210" s="190"/>
      <c r="X210" s="131"/>
      <c r="Y210" s="149"/>
    </row>
    <row r="211" spans="1:25" ht="24" thickTop="1" thickBot="1" x14ac:dyDescent="0.4">
      <c r="A211" s="187"/>
      <c r="B211" s="9">
        <v>2557</v>
      </c>
      <c r="C211" s="9">
        <v>2558</v>
      </c>
      <c r="D211" s="9">
        <v>2559</v>
      </c>
      <c r="E211" s="9">
        <v>2560</v>
      </c>
      <c r="F211" s="9">
        <v>2561</v>
      </c>
      <c r="G211" s="9">
        <v>2562</v>
      </c>
      <c r="H211" s="9">
        <v>2557</v>
      </c>
      <c r="I211" s="9">
        <v>2558</v>
      </c>
      <c r="J211" s="9">
        <v>2559</v>
      </c>
      <c r="K211" s="9">
        <v>2560</v>
      </c>
      <c r="L211" s="9">
        <v>2561</v>
      </c>
      <c r="M211" s="9">
        <v>2562</v>
      </c>
      <c r="N211" s="9">
        <v>2557</v>
      </c>
      <c r="O211" s="9">
        <v>2558</v>
      </c>
      <c r="P211" s="9">
        <v>2559</v>
      </c>
      <c r="Q211" s="9">
        <v>2560</v>
      </c>
      <c r="R211" s="9">
        <v>2561</v>
      </c>
      <c r="S211" s="9">
        <v>2562</v>
      </c>
      <c r="T211" s="10">
        <v>2557</v>
      </c>
      <c r="U211" s="10">
        <v>2558</v>
      </c>
      <c r="V211" s="10">
        <v>2559</v>
      </c>
      <c r="W211" s="10">
        <v>2560</v>
      </c>
      <c r="X211" s="149">
        <v>2561</v>
      </c>
      <c r="Y211" s="149">
        <v>2562</v>
      </c>
    </row>
    <row r="212" spans="1:25" ht="24" thickTop="1" thickBot="1" x14ac:dyDescent="0.4">
      <c r="A212" s="5" t="s">
        <v>7</v>
      </c>
      <c r="B212" s="42">
        <v>37</v>
      </c>
      <c r="C212" s="8">
        <v>50</v>
      </c>
      <c r="D212" s="8">
        <v>43</v>
      </c>
      <c r="E212" s="8">
        <v>77</v>
      </c>
      <c r="F212" s="8">
        <v>40</v>
      </c>
      <c r="G212" s="8">
        <v>53</v>
      </c>
      <c r="H212" s="42">
        <v>19.453700000000001</v>
      </c>
      <c r="I212" s="8">
        <v>28.4955</v>
      </c>
      <c r="J212" s="8">
        <v>24.050999999999998</v>
      </c>
      <c r="K212" s="8">
        <v>47.722999999999999</v>
      </c>
      <c r="L212" s="8">
        <v>26.757300000000001</v>
      </c>
      <c r="M212" s="8">
        <v>27.1203</v>
      </c>
      <c r="N212" s="42">
        <v>19.4589</v>
      </c>
      <c r="O212" s="8">
        <v>28.380099999999999</v>
      </c>
      <c r="P212" s="8">
        <v>23.9206</v>
      </c>
      <c r="Q212" s="8">
        <v>47.660400000000003</v>
      </c>
      <c r="R212" s="8">
        <v>26.312100000000001</v>
      </c>
      <c r="S212" s="8">
        <v>26.880099999999999</v>
      </c>
      <c r="T212" s="42">
        <v>0.53</v>
      </c>
      <c r="U212" s="8">
        <v>0.56999999999999995</v>
      </c>
      <c r="V212" s="8">
        <v>0.56000000000000005</v>
      </c>
      <c r="W212" s="8">
        <v>0.62</v>
      </c>
      <c r="X212" s="8">
        <v>0.67</v>
      </c>
      <c r="Y212" s="8">
        <v>0.51</v>
      </c>
    </row>
    <row r="213" spans="1:25" ht="23.25" thickBot="1" x14ac:dyDescent="0.4">
      <c r="A213" s="1" t="s">
        <v>8</v>
      </c>
      <c r="B213" s="45">
        <v>49</v>
      </c>
      <c r="C213" s="4">
        <v>40</v>
      </c>
      <c r="D213" s="4">
        <v>43</v>
      </c>
      <c r="E213" s="4">
        <v>79</v>
      </c>
      <c r="F213" s="4">
        <v>35</v>
      </c>
      <c r="G213" s="4">
        <v>53</v>
      </c>
      <c r="H213" s="45">
        <v>24.056799999999999</v>
      </c>
      <c r="I213" s="4">
        <v>24.697900000000001</v>
      </c>
      <c r="J213" s="4">
        <v>32.859400000000001</v>
      </c>
      <c r="K213" s="4">
        <v>44.126300000000001</v>
      </c>
      <c r="L213" s="4">
        <v>21.2592</v>
      </c>
      <c r="M213" s="4">
        <v>27.269500000000001</v>
      </c>
      <c r="N213" s="45">
        <v>24.012</v>
      </c>
      <c r="O213" s="4">
        <v>24.405799999999999</v>
      </c>
      <c r="P213" s="4">
        <v>32.639800000000001</v>
      </c>
      <c r="Q213" s="4">
        <v>43.657200000000003</v>
      </c>
      <c r="R213" s="4">
        <v>21.202300000000001</v>
      </c>
      <c r="S213" s="4">
        <v>26.838000000000001</v>
      </c>
      <c r="T213" s="45">
        <v>0.49</v>
      </c>
      <c r="U213" s="4">
        <v>0.62</v>
      </c>
      <c r="V213" s="4">
        <v>0.76</v>
      </c>
      <c r="W213" s="4">
        <v>0.56000000000000005</v>
      </c>
      <c r="X213" s="4">
        <v>0.61</v>
      </c>
      <c r="Y213" s="4">
        <v>0.51</v>
      </c>
    </row>
    <row r="214" spans="1:25" ht="23.25" thickBot="1" x14ac:dyDescent="0.4">
      <c r="A214" s="5" t="s">
        <v>9</v>
      </c>
      <c r="B214" s="42">
        <v>36</v>
      </c>
      <c r="C214" s="8">
        <v>57</v>
      </c>
      <c r="D214" s="8">
        <v>39</v>
      </c>
      <c r="E214" s="8">
        <v>74</v>
      </c>
      <c r="F214" s="8">
        <v>48</v>
      </c>
      <c r="G214" s="8">
        <v>49</v>
      </c>
      <c r="H214" s="42">
        <v>40.921199999999999</v>
      </c>
      <c r="I214" s="8">
        <v>33.643700000000003</v>
      </c>
      <c r="J214" s="8">
        <v>29.007200000000001</v>
      </c>
      <c r="K214" s="8">
        <v>38.120399999999997</v>
      </c>
      <c r="L214" s="8">
        <v>25.377099999999999</v>
      </c>
      <c r="M214" s="8">
        <v>34.765000000000001</v>
      </c>
      <c r="N214" s="42">
        <v>41.169400000000003</v>
      </c>
      <c r="O214" s="8">
        <v>33.568399999999997</v>
      </c>
      <c r="P214" s="8">
        <v>28.409300000000002</v>
      </c>
      <c r="Q214" s="8">
        <v>37.661900000000003</v>
      </c>
      <c r="R214" s="8">
        <v>25.250399999999999</v>
      </c>
      <c r="S214" s="8">
        <v>34.5824</v>
      </c>
      <c r="T214" s="42">
        <v>1.1399999999999999</v>
      </c>
      <c r="U214" s="8">
        <v>0.59</v>
      </c>
      <c r="V214" s="8">
        <v>0.74</v>
      </c>
      <c r="W214" s="8">
        <v>0.52</v>
      </c>
      <c r="X214" s="8">
        <v>0.53</v>
      </c>
      <c r="Y214" s="8">
        <v>0.71</v>
      </c>
    </row>
    <row r="215" spans="1:25" ht="23.25" thickBot="1" x14ac:dyDescent="0.4">
      <c r="A215" s="1" t="s">
        <v>10</v>
      </c>
      <c r="B215" s="45">
        <v>40</v>
      </c>
      <c r="C215" s="4">
        <v>45</v>
      </c>
      <c r="D215" s="4">
        <v>63</v>
      </c>
      <c r="E215" s="4">
        <v>68</v>
      </c>
      <c r="F215" s="4">
        <v>38</v>
      </c>
      <c r="G215" s="4">
        <v>48</v>
      </c>
      <c r="H215" s="45">
        <v>17.532399999999999</v>
      </c>
      <c r="I215" s="4">
        <v>29.5044</v>
      </c>
      <c r="J215" s="4">
        <v>46.934199999999997</v>
      </c>
      <c r="K215" s="4">
        <v>46.328800000000001</v>
      </c>
      <c r="L215" s="4">
        <v>22.656300000000002</v>
      </c>
      <c r="M215" s="4">
        <v>35.589799999999997</v>
      </c>
      <c r="N215" s="45">
        <v>17.826599999999999</v>
      </c>
      <c r="O215" s="4">
        <v>29.243600000000001</v>
      </c>
      <c r="P215" s="4">
        <v>47.078400000000002</v>
      </c>
      <c r="Q215" s="4">
        <v>46.150399999999998</v>
      </c>
      <c r="R215" s="4">
        <v>22.441199999999998</v>
      </c>
      <c r="S215" s="4">
        <v>35.615000000000002</v>
      </c>
      <c r="T215" s="45">
        <v>0.44</v>
      </c>
      <c r="U215" s="4">
        <v>0.66</v>
      </c>
      <c r="V215" s="4">
        <v>0.74</v>
      </c>
      <c r="W215" s="4">
        <v>0.68</v>
      </c>
      <c r="X215" s="4">
        <v>0.6</v>
      </c>
      <c r="Y215" s="4">
        <v>0.74</v>
      </c>
    </row>
    <row r="216" spans="1:25" ht="23.25" thickBot="1" x14ac:dyDescent="0.4">
      <c r="A216" s="5" t="s">
        <v>11</v>
      </c>
      <c r="B216" s="42">
        <v>39</v>
      </c>
      <c r="C216" s="8">
        <v>54</v>
      </c>
      <c r="D216" s="8">
        <v>36</v>
      </c>
      <c r="E216" s="8">
        <v>61</v>
      </c>
      <c r="F216" s="8">
        <v>32</v>
      </c>
      <c r="G216" s="8">
        <v>51</v>
      </c>
      <c r="H216" s="42">
        <v>20.004000000000001</v>
      </c>
      <c r="I216" s="8">
        <v>36.030299999999997</v>
      </c>
      <c r="J216" s="8">
        <v>27.1234</v>
      </c>
      <c r="K216" s="8">
        <v>45.573700000000002</v>
      </c>
      <c r="L216" s="8">
        <v>20.2912</v>
      </c>
      <c r="M216" s="8">
        <v>31.8658</v>
      </c>
      <c r="N216" s="42">
        <v>19.821999999999999</v>
      </c>
      <c r="O216" s="8">
        <v>36.687399999999997</v>
      </c>
      <c r="P216" s="8">
        <v>26.814699999999998</v>
      </c>
      <c r="Q216" s="8">
        <v>45.262500000000003</v>
      </c>
      <c r="R216" s="8">
        <v>20.2193</v>
      </c>
      <c r="S216" s="8">
        <v>31.787800000000001</v>
      </c>
      <c r="T216" s="42">
        <v>0.51</v>
      </c>
      <c r="U216" s="8">
        <v>0.67</v>
      </c>
      <c r="V216" s="8">
        <v>0.75</v>
      </c>
      <c r="W216" s="8">
        <v>0.75</v>
      </c>
      <c r="X216" s="8">
        <v>0.63</v>
      </c>
      <c r="Y216" s="8">
        <v>0.62</v>
      </c>
    </row>
    <row r="217" spans="1:25" ht="23.25" thickBot="1" x14ac:dyDescent="0.4">
      <c r="A217" s="1" t="s">
        <v>12</v>
      </c>
      <c r="B217" s="45">
        <v>60</v>
      </c>
      <c r="C217" s="4">
        <v>57</v>
      </c>
      <c r="D217" s="4">
        <v>70</v>
      </c>
      <c r="E217" s="4">
        <v>67</v>
      </c>
      <c r="F217" s="4">
        <v>47</v>
      </c>
      <c r="G217" s="4">
        <v>64</v>
      </c>
      <c r="H217" s="45">
        <v>26.976099999999999</v>
      </c>
      <c r="I217" s="4">
        <v>44.076799999999999</v>
      </c>
      <c r="J217" s="4">
        <v>50.305</v>
      </c>
      <c r="K217" s="4">
        <v>40.441099999999999</v>
      </c>
      <c r="L217" s="4">
        <v>38.018000000000001</v>
      </c>
      <c r="M217" s="4">
        <v>31.634699999999999</v>
      </c>
      <c r="N217" s="45">
        <v>26.898299999999999</v>
      </c>
      <c r="O217" s="4">
        <v>43.707700000000003</v>
      </c>
      <c r="P217" s="4">
        <v>49.747199999999999</v>
      </c>
      <c r="Q217" s="4">
        <v>40.368000000000002</v>
      </c>
      <c r="R217" s="4">
        <v>38.267400000000002</v>
      </c>
      <c r="S217" s="4">
        <v>31.475000000000001</v>
      </c>
      <c r="T217" s="45">
        <v>0.45</v>
      </c>
      <c r="U217" s="4">
        <v>0.77</v>
      </c>
      <c r="V217" s="4">
        <v>0.72</v>
      </c>
      <c r="W217" s="4">
        <v>0.6</v>
      </c>
      <c r="X217" s="4">
        <v>0.81</v>
      </c>
      <c r="Y217" s="4">
        <v>0.49</v>
      </c>
    </row>
    <row r="218" spans="1:25" ht="23.25" thickBot="1" x14ac:dyDescent="0.4">
      <c r="A218" s="5" t="s">
        <v>13</v>
      </c>
      <c r="B218" s="42">
        <v>46</v>
      </c>
      <c r="C218" s="8">
        <v>63</v>
      </c>
      <c r="D218" s="8">
        <v>49</v>
      </c>
      <c r="E218" s="8">
        <v>44</v>
      </c>
      <c r="F218" s="8">
        <v>23</v>
      </c>
      <c r="G218" s="8">
        <v>43</v>
      </c>
      <c r="H218" s="42">
        <v>20.837599999999998</v>
      </c>
      <c r="I218" s="8">
        <v>40.895000000000003</v>
      </c>
      <c r="J218" s="8">
        <v>41.487200000000001</v>
      </c>
      <c r="K218" s="8">
        <v>30.918600000000001</v>
      </c>
      <c r="L218" s="8">
        <v>16.923400000000001</v>
      </c>
      <c r="M218" s="8">
        <v>28.0045</v>
      </c>
      <c r="N218" s="42">
        <v>20.683299999999999</v>
      </c>
      <c r="O218" s="8">
        <v>40.918599999999998</v>
      </c>
      <c r="P218" s="8">
        <v>41.081499999999998</v>
      </c>
      <c r="Q218" s="8">
        <v>30.761900000000001</v>
      </c>
      <c r="R218" s="8">
        <v>16.846499999999999</v>
      </c>
      <c r="S218" s="8">
        <v>27.763400000000001</v>
      </c>
      <c r="T218" s="42">
        <v>0.45</v>
      </c>
      <c r="U218" s="8">
        <v>0.65</v>
      </c>
      <c r="V218" s="8">
        <v>0.85</v>
      </c>
      <c r="W218" s="8">
        <v>0.7</v>
      </c>
      <c r="X218" s="8">
        <v>0.74</v>
      </c>
      <c r="Y218" s="8">
        <v>0.65</v>
      </c>
    </row>
    <row r="219" spans="1:25" ht="23.25" thickBot="1" x14ac:dyDescent="0.4">
      <c r="A219" s="1" t="s">
        <v>14</v>
      </c>
      <c r="B219" s="45">
        <v>48</v>
      </c>
      <c r="C219" s="4">
        <v>47</v>
      </c>
      <c r="D219" s="4">
        <v>68</v>
      </c>
      <c r="E219" s="4">
        <v>35</v>
      </c>
      <c r="F219" s="4">
        <v>41</v>
      </c>
      <c r="G219" s="4">
        <v>53</v>
      </c>
      <c r="H219" s="45">
        <v>19.279299999999999</v>
      </c>
      <c r="I219" s="4">
        <v>28.5519</v>
      </c>
      <c r="J219" s="4">
        <v>54.032400000000003</v>
      </c>
      <c r="K219" s="4">
        <v>21.5121</v>
      </c>
      <c r="L219" s="4">
        <v>28.564900000000002</v>
      </c>
      <c r="M219" s="4">
        <v>34.664000000000001</v>
      </c>
      <c r="N219" s="45">
        <v>19.220500000000001</v>
      </c>
      <c r="O219" s="4">
        <v>28.1267</v>
      </c>
      <c r="P219" s="4">
        <v>53.4255</v>
      </c>
      <c r="Q219" s="4">
        <v>21.470300000000002</v>
      </c>
      <c r="R219" s="4">
        <v>28.364100000000001</v>
      </c>
      <c r="S219" s="4">
        <v>34.420499999999997</v>
      </c>
      <c r="T219" s="45">
        <v>0.4</v>
      </c>
      <c r="U219" s="4">
        <v>0.61</v>
      </c>
      <c r="V219" s="4">
        <v>0.79</v>
      </c>
      <c r="W219" s="4">
        <v>0.61</v>
      </c>
      <c r="X219" s="4">
        <v>0.7</v>
      </c>
      <c r="Y219" s="4">
        <v>0.65</v>
      </c>
    </row>
    <row r="220" spans="1:25" ht="23.25" thickBot="1" x14ac:dyDescent="0.4">
      <c r="A220" s="5" t="s">
        <v>15</v>
      </c>
      <c r="B220" s="42">
        <v>58</v>
      </c>
      <c r="C220" s="8">
        <v>45</v>
      </c>
      <c r="D220" s="8">
        <v>73</v>
      </c>
      <c r="E220" s="8">
        <v>32</v>
      </c>
      <c r="F220" s="8">
        <v>44</v>
      </c>
      <c r="G220" s="8">
        <v>43</v>
      </c>
      <c r="H220" s="42">
        <v>31.797599999999999</v>
      </c>
      <c r="I220" s="8">
        <v>40.975299999999997</v>
      </c>
      <c r="J220" s="8">
        <v>49.424999999999997</v>
      </c>
      <c r="K220" s="8">
        <v>16.265000000000001</v>
      </c>
      <c r="L220" s="8">
        <v>35.027099999999997</v>
      </c>
      <c r="M220" s="8">
        <v>27.284400000000002</v>
      </c>
      <c r="N220" s="42">
        <v>32.334099999999999</v>
      </c>
      <c r="O220" s="8">
        <v>40.975299999999997</v>
      </c>
      <c r="P220" s="8">
        <v>49.018799999999999</v>
      </c>
      <c r="Q220" s="8">
        <v>16.150400000000001</v>
      </c>
      <c r="R220" s="8">
        <v>34.625399999999999</v>
      </c>
      <c r="S220" s="8">
        <v>27.446899999999999</v>
      </c>
      <c r="T220" s="42">
        <v>0.55000000000000004</v>
      </c>
      <c r="U220" s="8">
        <v>0.91</v>
      </c>
      <c r="V220" s="8">
        <v>0.68</v>
      </c>
      <c r="W220" s="8">
        <v>0.51</v>
      </c>
      <c r="X220" s="8">
        <v>0.8</v>
      </c>
      <c r="Y220" s="8">
        <v>0.63</v>
      </c>
    </row>
    <row r="221" spans="1:25" ht="23.25" thickBot="1" x14ac:dyDescent="0.4">
      <c r="A221" s="1" t="s">
        <v>16</v>
      </c>
      <c r="B221" s="45">
        <v>63</v>
      </c>
      <c r="C221" s="4">
        <v>52</v>
      </c>
      <c r="D221" s="4">
        <v>59</v>
      </c>
      <c r="E221" s="4">
        <v>29</v>
      </c>
      <c r="F221" s="4">
        <v>41</v>
      </c>
      <c r="G221" s="4">
        <v>59</v>
      </c>
      <c r="H221" s="45">
        <v>37.925199999999997</v>
      </c>
      <c r="I221" s="4">
        <v>46.819000000000003</v>
      </c>
      <c r="J221" s="4">
        <v>39.976100000000002</v>
      </c>
      <c r="K221" s="4">
        <v>21.229800000000001</v>
      </c>
      <c r="L221" s="4">
        <v>29.552099999999999</v>
      </c>
      <c r="M221" s="4">
        <v>30.990300000000001</v>
      </c>
      <c r="N221" s="45">
        <v>37.937800000000003</v>
      </c>
      <c r="O221" s="4">
        <v>47.193600000000004</v>
      </c>
      <c r="P221" s="4">
        <v>39.430199999999999</v>
      </c>
      <c r="Q221" s="4">
        <v>21.111699999999999</v>
      </c>
      <c r="R221" s="4">
        <v>29.1938</v>
      </c>
      <c r="S221" s="4">
        <v>30.547499999999999</v>
      </c>
      <c r="T221" s="45">
        <v>0.6</v>
      </c>
      <c r="U221" s="4">
        <v>0.9</v>
      </c>
      <c r="V221" s="4">
        <v>0.68</v>
      </c>
      <c r="W221" s="4">
        <v>0.73</v>
      </c>
      <c r="X221" s="4">
        <v>0.72</v>
      </c>
      <c r="Y221" s="4">
        <v>0.53</v>
      </c>
    </row>
    <row r="222" spans="1:25" ht="23.25" thickBot="1" x14ac:dyDescent="0.4">
      <c r="A222" s="5" t="s">
        <v>17</v>
      </c>
      <c r="B222" s="42">
        <v>40</v>
      </c>
      <c r="C222" s="8">
        <v>33</v>
      </c>
      <c r="D222" s="8">
        <v>70</v>
      </c>
      <c r="E222" s="8">
        <v>41</v>
      </c>
      <c r="F222" s="8">
        <v>41</v>
      </c>
      <c r="G222" s="8">
        <v>58</v>
      </c>
      <c r="H222" s="42">
        <v>23.113700000000001</v>
      </c>
      <c r="I222" s="8">
        <v>19.584399999999999</v>
      </c>
      <c r="J222" s="8">
        <v>37.663499999999999</v>
      </c>
      <c r="K222" s="8">
        <v>27.797999999999998</v>
      </c>
      <c r="L222" s="8">
        <v>24.190999999999999</v>
      </c>
      <c r="M222" s="8">
        <v>38.935600000000001</v>
      </c>
      <c r="N222" s="42">
        <v>23.073</v>
      </c>
      <c r="O222" s="8">
        <v>19.2895</v>
      </c>
      <c r="P222" s="8">
        <v>37.495399999999997</v>
      </c>
      <c r="Q222" s="8">
        <v>27.637699999999999</v>
      </c>
      <c r="R222" s="8">
        <v>23.893999999999998</v>
      </c>
      <c r="S222" s="8">
        <v>38.662399999999998</v>
      </c>
      <c r="T222" s="42">
        <v>0.57999999999999996</v>
      </c>
      <c r="U222" s="8">
        <v>0.59</v>
      </c>
      <c r="V222" s="8">
        <v>0.54</v>
      </c>
      <c r="W222" s="8">
        <v>0.68</v>
      </c>
      <c r="X222" s="8">
        <v>0.59</v>
      </c>
      <c r="Y222" s="8">
        <v>0.67</v>
      </c>
    </row>
    <row r="223" spans="1:25" ht="23.25" thickBot="1" x14ac:dyDescent="0.4">
      <c r="A223" s="1" t="s">
        <v>18</v>
      </c>
      <c r="B223" s="45">
        <v>40</v>
      </c>
      <c r="C223" s="4">
        <v>43</v>
      </c>
      <c r="D223" s="4">
        <v>83</v>
      </c>
      <c r="E223" s="4">
        <v>29</v>
      </c>
      <c r="F223" s="4">
        <v>43</v>
      </c>
      <c r="G223" s="4">
        <v>47</v>
      </c>
      <c r="H223" s="45">
        <v>19.800999999999998</v>
      </c>
      <c r="I223" s="4">
        <v>29.557200000000002</v>
      </c>
      <c r="J223" s="4">
        <v>47.434899999999999</v>
      </c>
      <c r="K223" s="4">
        <v>18.5853</v>
      </c>
      <c r="L223" s="4">
        <v>24.332699999999999</v>
      </c>
      <c r="M223" s="4">
        <v>36.6678</v>
      </c>
      <c r="N223" s="45">
        <v>19.7043</v>
      </c>
      <c r="O223" s="4">
        <v>29.1876</v>
      </c>
      <c r="P223" s="4">
        <v>47.249099999999999</v>
      </c>
      <c r="Q223" s="4">
        <v>18.571400000000001</v>
      </c>
      <c r="R223" s="4">
        <v>23.709900000000001</v>
      </c>
      <c r="S223" s="4">
        <v>35.912500000000001</v>
      </c>
      <c r="T223" s="45">
        <v>0.5</v>
      </c>
      <c r="U223" s="4">
        <v>0.69</v>
      </c>
      <c r="V223" s="4">
        <v>0.56999999999999995</v>
      </c>
      <c r="W223" s="4">
        <v>0.64</v>
      </c>
      <c r="X223" s="4">
        <v>0.56999999999999995</v>
      </c>
      <c r="Y223" s="4">
        <v>0.78</v>
      </c>
    </row>
    <row r="224" spans="1:25" x14ac:dyDescent="0.35">
      <c r="A224" s="11" t="s">
        <v>20</v>
      </c>
      <c r="B224" s="11">
        <v>556</v>
      </c>
      <c r="C224" s="11">
        <v>586</v>
      </c>
      <c r="D224" s="11">
        <v>696</v>
      </c>
      <c r="E224" s="11">
        <v>636</v>
      </c>
      <c r="F224" s="11">
        <v>473</v>
      </c>
      <c r="G224" s="11">
        <v>621</v>
      </c>
      <c r="H224" s="11">
        <v>301.6986</v>
      </c>
      <c r="I224" s="11">
        <v>402.83139999999997</v>
      </c>
      <c r="J224" s="11">
        <v>480.29930000000002</v>
      </c>
      <c r="K224" s="11">
        <v>398.62209999999999</v>
      </c>
      <c r="L224" s="11">
        <v>314.9846</v>
      </c>
      <c r="M224" s="11">
        <v>262.28730000000002</v>
      </c>
      <c r="N224" s="11">
        <v>302.14019999999999</v>
      </c>
      <c r="O224" s="11">
        <v>401.68430000000001</v>
      </c>
      <c r="P224" s="11">
        <v>476.31049999999999</v>
      </c>
      <c r="Q224" s="11">
        <v>396.46379999999999</v>
      </c>
      <c r="R224" s="11">
        <v>312.38670000000002</v>
      </c>
      <c r="S224" s="11">
        <v>260.43869999999998</v>
      </c>
      <c r="T224" s="11">
        <v>0.54</v>
      </c>
      <c r="U224" s="11">
        <v>0.69</v>
      </c>
      <c r="V224" s="11">
        <v>0.69</v>
      </c>
      <c r="W224" s="11">
        <v>0.63</v>
      </c>
      <c r="X224" s="11">
        <v>0.66</v>
      </c>
      <c r="Y224" s="11">
        <v>0.62</v>
      </c>
    </row>
    <row r="225" spans="1:25" x14ac:dyDescent="0.35">
      <c r="A225" s="188" t="s">
        <v>0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36"/>
      <c r="W225" s="36"/>
      <c r="X225" s="128"/>
      <c r="Y225" s="147"/>
    </row>
    <row r="226" spans="1:25" x14ac:dyDescent="0.35">
      <c r="A226" s="188" t="s">
        <v>31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36"/>
      <c r="W226" s="36"/>
      <c r="X226" s="128"/>
      <c r="Y226" s="147"/>
    </row>
    <row r="227" spans="1:25" ht="23.25" customHeight="1" thickBot="1" x14ac:dyDescent="0.4">
      <c r="A227" s="186" t="s">
        <v>2</v>
      </c>
      <c r="B227" s="33"/>
      <c r="C227" s="187" t="s">
        <v>3</v>
      </c>
      <c r="D227" s="187"/>
      <c r="E227" s="34"/>
      <c r="F227" s="129"/>
      <c r="G227" s="146"/>
      <c r="H227" s="187" t="s">
        <v>4</v>
      </c>
      <c r="I227" s="187"/>
      <c r="J227" s="34"/>
      <c r="K227" s="34"/>
      <c r="L227" s="130"/>
      <c r="M227" s="148"/>
      <c r="N227" s="189" t="s">
        <v>5</v>
      </c>
      <c r="O227" s="189"/>
      <c r="P227" s="189"/>
      <c r="Q227" s="189"/>
      <c r="R227" s="130"/>
      <c r="S227" s="148"/>
      <c r="T227" s="190" t="s">
        <v>6</v>
      </c>
      <c r="U227" s="190"/>
      <c r="V227" s="190"/>
      <c r="W227" s="190"/>
      <c r="X227" s="131"/>
      <c r="Y227" s="149"/>
    </row>
    <row r="228" spans="1:25" ht="24" thickTop="1" thickBot="1" x14ac:dyDescent="0.4">
      <c r="A228" s="187"/>
      <c r="B228" s="9">
        <v>2557</v>
      </c>
      <c r="C228" s="9">
        <v>2558</v>
      </c>
      <c r="D228" s="9">
        <v>2559</v>
      </c>
      <c r="E228" s="9">
        <v>2560</v>
      </c>
      <c r="F228" s="9">
        <v>2561</v>
      </c>
      <c r="G228" s="9">
        <v>2562</v>
      </c>
      <c r="H228" s="9">
        <v>2557</v>
      </c>
      <c r="I228" s="9">
        <v>2558</v>
      </c>
      <c r="J228" s="9">
        <v>2559</v>
      </c>
      <c r="K228" s="9">
        <v>2560</v>
      </c>
      <c r="L228" s="9">
        <v>2561</v>
      </c>
      <c r="M228" s="9">
        <v>2562</v>
      </c>
      <c r="N228" s="9">
        <v>2557</v>
      </c>
      <c r="O228" s="9">
        <v>2558</v>
      </c>
      <c r="P228" s="9">
        <v>2559</v>
      </c>
      <c r="Q228" s="9">
        <v>2560</v>
      </c>
      <c r="R228" s="9">
        <v>2561</v>
      </c>
      <c r="S228" s="9">
        <v>2562</v>
      </c>
      <c r="T228" s="10">
        <v>2557</v>
      </c>
      <c r="U228" s="10">
        <v>2558</v>
      </c>
      <c r="V228" s="10">
        <v>2559</v>
      </c>
      <c r="W228" s="10">
        <v>2560</v>
      </c>
      <c r="X228" s="149">
        <v>2561</v>
      </c>
      <c r="Y228" s="149">
        <v>2562</v>
      </c>
    </row>
    <row r="229" spans="1:25" ht="24" thickTop="1" thickBot="1" x14ac:dyDescent="0.4">
      <c r="A229" s="5" t="s">
        <v>7</v>
      </c>
      <c r="B229" s="42">
        <v>150</v>
      </c>
      <c r="C229" s="8">
        <v>157</v>
      </c>
      <c r="D229" s="8">
        <v>197</v>
      </c>
      <c r="E229" s="8">
        <v>141</v>
      </c>
      <c r="F229" s="8">
        <v>168</v>
      </c>
      <c r="G229" s="8">
        <v>164</v>
      </c>
      <c r="H229" s="42">
        <v>99.215500000000006</v>
      </c>
      <c r="I229" s="8">
        <v>94.876099999999994</v>
      </c>
      <c r="J229" s="8">
        <v>116.46420000000001</v>
      </c>
      <c r="K229" s="8">
        <v>96.8536</v>
      </c>
      <c r="L229" s="8">
        <v>120.5278</v>
      </c>
      <c r="M229" s="8">
        <v>113.0895</v>
      </c>
      <c r="N229" s="42">
        <v>98.694400000000002</v>
      </c>
      <c r="O229" s="8">
        <v>94.416899999999998</v>
      </c>
      <c r="P229" s="8">
        <v>116.3691</v>
      </c>
      <c r="Q229" s="8">
        <v>96.769800000000004</v>
      </c>
      <c r="R229" s="8">
        <v>119.9087</v>
      </c>
      <c r="S229" s="8">
        <v>112.1956</v>
      </c>
      <c r="T229" s="42">
        <v>0.66</v>
      </c>
      <c r="U229" s="8">
        <v>0.6</v>
      </c>
      <c r="V229" s="8">
        <v>0.59</v>
      </c>
      <c r="W229" s="8">
        <v>0.69</v>
      </c>
      <c r="X229" s="8">
        <v>0.72</v>
      </c>
      <c r="Y229" s="8">
        <v>0.69</v>
      </c>
    </row>
    <row r="230" spans="1:25" ht="23.25" thickBot="1" x14ac:dyDescent="0.4">
      <c r="A230" s="1" t="s">
        <v>8</v>
      </c>
      <c r="B230" s="45">
        <v>152</v>
      </c>
      <c r="C230" s="4">
        <v>158</v>
      </c>
      <c r="D230" s="4">
        <v>164</v>
      </c>
      <c r="E230" s="4">
        <v>147</v>
      </c>
      <c r="F230" s="4">
        <v>180</v>
      </c>
      <c r="G230" s="4">
        <v>147</v>
      </c>
      <c r="H230" s="45">
        <v>100.9425</v>
      </c>
      <c r="I230" s="4">
        <v>85.052899999999994</v>
      </c>
      <c r="J230" s="4">
        <v>83.973500000000001</v>
      </c>
      <c r="K230" s="4">
        <v>124.2313</v>
      </c>
      <c r="L230" s="4">
        <v>134.14830000000001</v>
      </c>
      <c r="M230" s="4">
        <v>110.0003</v>
      </c>
      <c r="N230" s="45">
        <v>100.38720000000001</v>
      </c>
      <c r="O230" s="4">
        <v>84.982600000000005</v>
      </c>
      <c r="P230" s="4">
        <v>83.713200000000001</v>
      </c>
      <c r="Q230" s="4">
        <v>123.8036</v>
      </c>
      <c r="R230" s="4">
        <v>133.61699999999999</v>
      </c>
      <c r="S230" s="4">
        <v>108.127</v>
      </c>
      <c r="T230" s="45">
        <v>0.66</v>
      </c>
      <c r="U230" s="4">
        <v>0.54</v>
      </c>
      <c r="V230" s="4">
        <v>0.51</v>
      </c>
      <c r="W230" s="4">
        <v>0.85</v>
      </c>
      <c r="X230" s="4">
        <v>0.75</v>
      </c>
      <c r="Y230" s="4">
        <v>0.75</v>
      </c>
    </row>
    <row r="231" spans="1:25" ht="23.25" thickBot="1" x14ac:dyDescent="0.4">
      <c r="A231" s="5" t="s">
        <v>9</v>
      </c>
      <c r="B231" s="42">
        <v>146</v>
      </c>
      <c r="C231" s="8">
        <v>131</v>
      </c>
      <c r="D231" s="8">
        <v>150</v>
      </c>
      <c r="E231" s="8">
        <v>130</v>
      </c>
      <c r="F231" s="8">
        <v>176</v>
      </c>
      <c r="G231" s="8">
        <v>149</v>
      </c>
      <c r="H231" s="42">
        <v>80.622600000000006</v>
      </c>
      <c r="I231" s="8">
        <v>81.470600000000005</v>
      </c>
      <c r="J231" s="8">
        <v>85.865499999999997</v>
      </c>
      <c r="K231" s="8">
        <v>99.080500000000001</v>
      </c>
      <c r="L231" s="8">
        <v>116.8639</v>
      </c>
      <c r="M231" s="8">
        <v>116.3531</v>
      </c>
      <c r="N231" s="42">
        <v>80.392899999999997</v>
      </c>
      <c r="O231" s="8">
        <v>80.996899999999997</v>
      </c>
      <c r="P231" s="8">
        <v>85.287000000000006</v>
      </c>
      <c r="Q231" s="8">
        <v>98.696299999999994</v>
      </c>
      <c r="R231" s="8">
        <v>116.624</v>
      </c>
      <c r="S231" s="8">
        <v>116.0125</v>
      </c>
      <c r="T231" s="42">
        <v>0.55000000000000004</v>
      </c>
      <c r="U231" s="8">
        <v>0.62</v>
      </c>
      <c r="V231" s="8">
        <v>0.56999999999999995</v>
      </c>
      <c r="W231" s="8">
        <v>0.76</v>
      </c>
      <c r="X231" s="8">
        <v>0.66</v>
      </c>
      <c r="Y231" s="8">
        <v>0.78</v>
      </c>
    </row>
    <row r="232" spans="1:25" ht="23.25" thickBot="1" x14ac:dyDescent="0.4">
      <c r="A232" s="1" t="s">
        <v>10</v>
      </c>
      <c r="B232" s="45">
        <v>151</v>
      </c>
      <c r="C232" s="4">
        <v>169</v>
      </c>
      <c r="D232" s="4">
        <v>135</v>
      </c>
      <c r="E232" s="4">
        <v>120</v>
      </c>
      <c r="F232" s="4">
        <v>177</v>
      </c>
      <c r="G232" s="4">
        <v>160</v>
      </c>
      <c r="H232" s="45">
        <v>97.716899999999995</v>
      </c>
      <c r="I232" s="4">
        <v>122.45189999999999</v>
      </c>
      <c r="J232" s="4">
        <v>87.259</v>
      </c>
      <c r="K232" s="4">
        <v>101.14319999999999</v>
      </c>
      <c r="L232" s="4">
        <v>114.2978</v>
      </c>
      <c r="M232" s="4">
        <v>119.182</v>
      </c>
      <c r="N232" s="45">
        <v>97.19</v>
      </c>
      <c r="O232" s="4">
        <v>122.29259999999999</v>
      </c>
      <c r="P232" s="4">
        <v>86.7697</v>
      </c>
      <c r="Q232" s="4">
        <v>100.8459</v>
      </c>
      <c r="R232" s="4">
        <v>114.0536</v>
      </c>
      <c r="S232" s="4">
        <v>120.762</v>
      </c>
      <c r="T232" s="45">
        <v>0.65</v>
      </c>
      <c r="U232" s="4">
        <v>0.72</v>
      </c>
      <c r="V232" s="4">
        <v>0.65</v>
      </c>
      <c r="W232" s="4">
        <v>0.84</v>
      </c>
      <c r="X232" s="4">
        <v>0.65</v>
      </c>
      <c r="Y232" s="4">
        <v>0.74</v>
      </c>
    </row>
    <row r="233" spans="1:25" ht="23.25" thickBot="1" x14ac:dyDescent="0.4">
      <c r="A233" s="5" t="s">
        <v>11</v>
      </c>
      <c r="B233" s="42">
        <v>145</v>
      </c>
      <c r="C233" s="8">
        <v>185</v>
      </c>
      <c r="D233" s="8">
        <v>155</v>
      </c>
      <c r="E233" s="8">
        <v>125</v>
      </c>
      <c r="F233" s="8">
        <v>160</v>
      </c>
      <c r="G233" s="8">
        <v>143</v>
      </c>
      <c r="H233" s="42">
        <v>107.9787</v>
      </c>
      <c r="I233" s="8">
        <v>102.1793</v>
      </c>
      <c r="J233" s="8">
        <v>91.135199999999998</v>
      </c>
      <c r="K233" s="8">
        <v>103.8745</v>
      </c>
      <c r="L233" s="8">
        <v>125.87730000000001</v>
      </c>
      <c r="M233" s="8">
        <v>115.4769</v>
      </c>
      <c r="N233" s="42">
        <v>107.4372</v>
      </c>
      <c r="O233" s="8">
        <v>101.9391</v>
      </c>
      <c r="P233" s="8">
        <v>90.824399999999997</v>
      </c>
      <c r="Q233" s="8">
        <v>102.90179999999999</v>
      </c>
      <c r="R233" s="8">
        <v>126.93089999999999</v>
      </c>
      <c r="S233" s="8">
        <v>115.1648</v>
      </c>
      <c r="T233" s="42">
        <v>0.74</v>
      </c>
      <c r="U233" s="8">
        <v>0.55000000000000004</v>
      </c>
      <c r="V233" s="8">
        <v>0.59</v>
      </c>
      <c r="W233" s="8">
        <v>0.83</v>
      </c>
      <c r="X233" s="8">
        <v>0.79</v>
      </c>
      <c r="Y233" s="8">
        <v>0.81</v>
      </c>
    </row>
    <row r="234" spans="1:25" ht="23.25" thickBot="1" x14ac:dyDescent="0.4">
      <c r="A234" s="1" t="s">
        <v>12</v>
      </c>
      <c r="B234" s="45">
        <v>172</v>
      </c>
      <c r="C234" s="4">
        <v>173</v>
      </c>
      <c r="D234" s="4">
        <v>153</v>
      </c>
      <c r="E234" s="4">
        <v>166</v>
      </c>
      <c r="F234" s="4">
        <v>171</v>
      </c>
      <c r="G234" s="4">
        <v>154</v>
      </c>
      <c r="H234" s="45">
        <v>98.497500000000002</v>
      </c>
      <c r="I234" s="4">
        <v>110.9911</v>
      </c>
      <c r="J234" s="4">
        <v>90.006900000000002</v>
      </c>
      <c r="K234" s="4">
        <v>133.87880000000001</v>
      </c>
      <c r="L234" s="4">
        <v>122.97750000000001</v>
      </c>
      <c r="M234" s="4">
        <v>103.6268</v>
      </c>
      <c r="N234" s="45">
        <v>98.223600000000005</v>
      </c>
      <c r="O234" s="4">
        <v>110.4815</v>
      </c>
      <c r="P234" s="4">
        <v>90.042500000000004</v>
      </c>
      <c r="Q234" s="4">
        <v>132.89349999999999</v>
      </c>
      <c r="R234" s="4">
        <v>122.3991</v>
      </c>
      <c r="S234" s="4">
        <v>103.5322</v>
      </c>
      <c r="T234" s="45">
        <v>0.56999999999999995</v>
      </c>
      <c r="U234" s="4">
        <v>0.64</v>
      </c>
      <c r="V234" s="4">
        <v>0.59</v>
      </c>
      <c r="W234" s="4">
        <v>0.81</v>
      </c>
      <c r="X234" s="4">
        <v>0.72</v>
      </c>
      <c r="Y234" s="4">
        <v>0.67</v>
      </c>
    </row>
    <row r="235" spans="1:25" ht="23.25" thickBot="1" x14ac:dyDescent="0.4">
      <c r="A235" s="5" t="s">
        <v>13</v>
      </c>
      <c r="B235" s="42">
        <v>139</v>
      </c>
      <c r="C235" s="8">
        <v>171</v>
      </c>
      <c r="D235" s="8">
        <v>137</v>
      </c>
      <c r="E235" s="8">
        <v>142</v>
      </c>
      <c r="F235" s="8">
        <v>126</v>
      </c>
      <c r="G235" s="8">
        <v>131</v>
      </c>
      <c r="H235" s="42">
        <v>80.997900000000001</v>
      </c>
      <c r="I235" s="8">
        <v>102.7371</v>
      </c>
      <c r="J235" s="8">
        <v>90.9953</v>
      </c>
      <c r="K235" s="8">
        <v>108.782</v>
      </c>
      <c r="L235" s="8">
        <v>104.6725</v>
      </c>
      <c r="M235" s="8">
        <v>120.0544</v>
      </c>
      <c r="N235" s="42">
        <v>80.598600000000005</v>
      </c>
      <c r="O235" s="8">
        <v>103.14790000000001</v>
      </c>
      <c r="P235" s="8">
        <v>90.692800000000005</v>
      </c>
      <c r="Q235" s="8">
        <v>107.9042</v>
      </c>
      <c r="R235" s="8">
        <v>103.76519999999999</v>
      </c>
      <c r="S235" s="8">
        <v>120.3831</v>
      </c>
      <c r="T235" s="42">
        <v>0.57999999999999996</v>
      </c>
      <c r="U235" s="8">
        <v>0.6</v>
      </c>
      <c r="V235" s="8">
        <v>0.66</v>
      </c>
      <c r="W235" s="8">
        <v>0.77</v>
      </c>
      <c r="X235" s="8">
        <v>0.83</v>
      </c>
      <c r="Y235" s="8">
        <v>0.92</v>
      </c>
    </row>
    <row r="236" spans="1:25" ht="23.25" thickBot="1" x14ac:dyDescent="0.4">
      <c r="A236" s="1" t="s">
        <v>14</v>
      </c>
      <c r="B236" s="45">
        <v>159</v>
      </c>
      <c r="C236" s="4">
        <v>157</v>
      </c>
      <c r="D236" s="4">
        <v>180</v>
      </c>
      <c r="E236" s="4">
        <v>144</v>
      </c>
      <c r="F236" s="4">
        <v>154</v>
      </c>
      <c r="G236" s="4">
        <v>136</v>
      </c>
      <c r="H236" s="45">
        <v>102.1849</v>
      </c>
      <c r="I236" s="4">
        <v>87.580200000000005</v>
      </c>
      <c r="J236" s="4">
        <v>120.46040000000001</v>
      </c>
      <c r="K236" s="4">
        <v>116.1474</v>
      </c>
      <c r="L236" s="4">
        <v>118.7487</v>
      </c>
      <c r="M236" s="4">
        <v>112.373</v>
      </c>
      <c r="N236" s="45">
        <v>101.9924</v>
      </c>
      <c r="O236" s="4">
        <v>87.4131</v>
      </c>
      <c r="P236" s="4">
        <v>119.8385</v>
      </c>
      <c r="Q236" s="4">
        <v>115.83499999999999</v>
      </c>
      <c r="R236" s="4">
        <v>117.9868</v>
      </c>
      <c r="S236" s="4">
        <v>111.3155</v>
      </c>
      <c r="T236" s="45">
        <v>0.64</v>
      </c>
      <c r="U236" s="4">
        <v>0.56000000000000005</v>
      </c>
      <c r="V236" s="4">
        <v>0.67</v>
      </c>
      <c r="W236" s="4">
        <v>0.81</v>
      </c>
      <c r="X236" s="4">
        <v>0.77</v>
      </c>
      <c r="Y236" s="4">
        <v>0.83</v>
      </c>
    </row>
    <row r="237" spans="1:25" ht="23.25" thickBot="1" x14ac:dyDescent="0.4">
      <c r="A237" s="5" t="s">
        <v>15</v>
      </c>
      <c r="B237" s="42">
        <v>165</v>
      </c>
      <c r="C237" s="8">
        <v>152</v>
      </c>
      <c r="D237" s="8">
        <v>142</v>
      </c>
      <c r="E237" s="8">
        <v>157</v>
      </c>
      <c r="F237" s="8">
        <v>187</v>
      </c>
      <c r="G237" s="8">
        <v>138</v>
      </c>
      <c r="H237" s="42">
        <v>128.10159999999999</v>
      </c>
      <c r="I237" s="8">
        <v>82.6755</v>
      </c>
      <c r="J237" s="8">
        <v>97.767899999999997</v>
      </c>
      <c r="K237" s="8">
        <v>127.3781</v>
      </c>
      <c r="L237" s="8">
        <v>147.2319</v>
      </c>
      <c r="M237" s="8">
        <v>101.4329</v>
      </c>
      <c r="N237" s="42">
        <v>127.43680000000001</v>
      </c>
      <c r="O237" s="8">
        <v>82.582300000000004</v>
      </c>
      <c r="P237" s="8">
        <v>97.903999999999996</v>
      </c>
      <c r="Q237" s="8">
        <v>127.0063</v>
      </c>
      <c r="R237" s="8">
        <v>146.5515</v>
      </c>
      <c r="S237" s="8">
        <v>100.9633</v>
      </c>
      <c r="T237" s="42">
        <v>0.78</v>
      </c>
      <c r="U237" s="8">
        <v>0.54</v>
      </c>
      <c r="V237" s="8">
        <v>0.69</v>
      </c>
      <c r="W237" s="8">
        <v>0.81</v>
      </c>
      <c r="X237" s="8">
        <v>0.79</v>
      </c>
      <c r="Y237" s="8">
        <v>0.74</v>
      </c>
    </row>
    <row r="238" spans="1:25" ht="23.25" thickBot="1" x14ac:dyDescent="0.4">
      <c r="A238" s="1" t="s">
        <v>16</v>
      </c>
      <c r="B238" s="45">
        <v>166</v>
      </c>
      <c r="C238" s="4">
        <v>162</v>
      </c>
      <c r="D238" s="4">
        <v>166</v>
      </c>
      <c r="E238" s="4">
        <v>177</v>
      </c>
      <c r="F238" s="4">
        <v>228</v>
      </c>
      <c r="G238" s="4">
        <v>129</v>
      </c>
      <c r="H238" s="45">
        <v>86.494299999999996</v>
      </c>
      <c r="I238" s="4">
        <v>89.225300000000004</v>
      </c>
      <c r="J238" s="4">
        <v>126.8317</v>
      </c>
      <c r="K238" s="4">
        <v>147.96100000000001</v>
      </c>
      <c r="L238" s="4">
        <v>163.9504</v>
      </c>
      <c r="M238" s="4">
        <v>87.247</v>
      </c>
      <c r="N238" s="45">
        <v>86.5197</v>
      </c>
      <c r="O238" s="4">
        <v>89.548599999999993</v>
      </c>
      <c r="P238" s="4">
        <v>126.8634</v>
      </c>
      <c r="Q238" s="4">
        <v>147.12520000000001</v>
      </c>
      <c r="R238" s="4">
        <v>162.2115</v>
      </c>
      <c r="S238" s="4">
        <v>86.641800000000003</v>
      </c>
      <c r="T238" s="45">
        <v>0.52</v>
      </c>
      <c r="U238" s="4">
        <v>0.55000000000000004</v>
      </c>
      <c r="V238" s="4">
        <v>0.76</v>
      </c>
      <c r="W238" s="4">
        <v>0.84</v>
      </c>
      <c r="X238" s="4">
        <v>0.72</v>
      </c>
      <c r="Y238" s="4">
        <v>0.68</v>
      </c>
    </row>
    <row r="239" spans="1:25" ht="23.25" thickBot="1" x14ac:dyDescent="0.4">
      <c r="A239" s="5" t="s">
        <v>17</v>
      </c>
      <c r="B239" s="42">
        <v>150</v>
      </c>
      <c r="C239" s="8">
        <v>162</v>
      </c>
      <c r="D239" s="8">
        <v>170</v>
      </c>
      <c r="E239" s="8">
        <v>151</v>
      </c>
      <c r="F239" s="8">
        <v>208</v>
      </c>
      <c r="G239" s="8">
        <v>135</v>
      </c>
      <c r="H239" s="42">
        <v>83.161900000000003</v>
      </c>
      <c r="I239" s="8">
        <v>95.580500000000001</v>
      </c>
      <c r="J239" s="8">
        <v>135.3056</v>
      </c>
      <c r="K239" s="8">
        <v>102.3373</v>
      </c>
      <c r="L239" s="8">
        <v>145.14279999999999</v>
      </c>
      <c r="M239" s="8">
        <v>101.3686</v>
      </c>
      <c r="N239" s="42">
        <v>82.966700000000003</v>
      </c>
      <c r="O239" s="8">
        <v>95.163499999999999</v>
      </c>
      <c r="P239" s="8">
        <v>134.28440000000001</v>
      </c>
      <c r="Q239" s="8">
        <v>101.79519999999999</v>
      </c>
      <c r="R239" s="8">
        <v>144.84620000000001</v>
      </c>
      <c r="S239" s="8">
        <v>100.5643</v>
      </c>
      <c r="T239" s="42">
        <v>0.55000000000000004</v>
      </c>
      <c r="U239" s="8">
        <v>0.59</v>
      </c>
      <c r="V239" s="8">
        <v>0.8</v>
      </c>
      <c r="W239" s="8">
        <v>0.68</v>
      </c>
      <c r="X239" s="8">
        <v>0.7</v>
      </c>
      <c r="Y239" s="8">
        <v>0.75</v>
      </c>
    </row>
    <row r="240" spans="1:25" ht="23.25" thickBot="1" x14ac:dyDescent="0.4">
      <c r="A240" s="1" t="s">
        <v>18</v>
      </c>
      <c r="B240" s="45">
        <v>183</v>
      </c>
      <c r="C240" s="4">
        <v>154</v>
      </c>
      <c r="D240" s="4">
        <v>160</v>
      </c>
      <c r="E240" s="4">
        <v>158</v>
      </c>
      <c r="F240" s="4">
        <v>208</v>
      </c>
      <c r="G240" s="4">
        <v>179</v>
      </c>
      <c r="H240" s="45">
        <v>94.589100000000002</v>
      </c>
      <c r="I240" s="4">
        <v>88.398300000000006</v>
      </c>
      <c r="J240" s="4">
        <v>120.7651</v>
      </c>
      <c r="K240" s="4">
        <v>122.685</v>
      </c>
      <c r="L240" s="4">
        <v>139.88800000000001</v>
      </c>
      <c r="M240" s="4">
        <v>146.34880000000001</v>
      </c>
      <c r="N240" s="45">
        <v>94.636099999999999</v>
      </c>
      <c r="O240" s="4">
        <v>88.432199999999995</v>
      </c>
      <c r="P240" s="4">
        <v>120.8381</v>
      </c>
      <c r="Q240" s="4">
        <v>122.1968</v>
      </c>
      <c r="R240" s="4">
        <v>138.63310000000001</v>
      </c>
      <c r="S240" s="4">
        <v>145.52600000000001</v>
      </c>
      <c r="T240" s="45">
        <v>0.52</v>
      </c>
      <c r="U240" s="4">
        <v>0.56999999999999995</v>
      </c>
      <c r="V240" s="4">
        <v>0.75</v>
      </c>
      <c r="W240" s="4">
        <v>0.78</v>
      </c>
      <c r="X240" s="4">
        <v>0.67</v>
      </c>
      <c r="Y240" s="4">
        <v>0.82</v>
      </c>
    </row>
    <row r="241" spans="1:25" x14ac:dyDescent="0.35">
      <c r="A241" s="11" t="s">
        <v>20</v>
      </c>
      <c r="B241" s="12">
        <v>1878</v>
      </c>
      <c r="C241" s="12">
        <v>1931</v>
      </c>
      <c r="D241" s="12">
        <v>1909</v>
      </c>
      <c r="E241" s="12">
        <v>1758</v>
      </c>
      <c r="F241" s="12">
        <v>2143</v>
      </c>
      <c r="G241" s="12">
        <v>1765</v>
      </c>
      <c r="H241" s="13">
        <v>1160.5034000000001</v>
      </c>
      <c r="I241" s="13">
        <v>1143.2188000000001</v>
      </c>
      <c r="J241" s="13">
        <v>1246.8303000000001</v>
      </c>
      <c r="K241" s="13">
        <v>1384.3526999999999</v>
      </c>
      <c r="L241" s="13">
        <v>1554.3269</v>
      </c>
      <c r="M241" s="13">
        <v>1346.5533</v>
      </c>
      <c r="N241" s="13">
        <v>1156.4756</v>
      </c>
      <c r="O241" s="13">
        <v>1141.3972000000001</v>
      </c>
      <c r="P241" s="13">
        <v>1243.4271000000001</v>
      </c>
      <c r="Q241" s="13">
        <v>1377.7736</v>
      </c>
      <c r="R241" s="13">
        <v>1547.5275999999999</v>
      </c>
      <c r="S241" s="13">
        <v>1341.1881000000001</v>
      </c>
      <c r="T241" s="11">
        <v>0.62</v>
      </c>
      <c r="U241" s="11">
        <v>0.59</v>
      </c>
      <c r="V241" s="11">
        <v>0.65</v>
      </c>
      <c r="W241" s="11">
        <v>0.79</v>
      </c>
      <c r="X241" s="11">
        <v>0.73</v>
      </c>
      <c r="Y241" s="11">
        <v>0.76</v>
      </c>
    </row>
    <row r="242" spans="1:25" x14ac:dyDescent="0.35">
      <c r="A242" s="188" t="s">
        <v>0</v>
      </c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36"/>
      <c r="W242" s="36"/>
      <c r="X242" s="128"/>
      <c r="Y242" s="147"/>
    </row>
    <row r="243" spans="1:25" x14ac:dyDescent="0.35">
      <c r="A243" s="188" t="s">
        <v>32</v>
      </c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36"/>
      <c r="W243" s="36"/>
      <c r="X243" s="128"/>
      <c r="Y243" s="147"/>
    </row>
    <row r="244" spans="1:25" ht="23.25" customHeight="1" thickBot="1" x14ac:dyDescent="0.4">
      <c r="A244" s="186" t="s">
        <v>2</v>
      </c>
      <c r="B244" s="33"/>
      <c r="C244" s="187" t="s">
        <v>3</v>
      </c>
      <c r="D244" s="187"/>
      <c r="E244" s="34"/>
      <c r="F244" s="129"/>
      <c r="G244" s="146"/>
      <c r="H244" s="187" t="s">
        <v>4</v>
      </c>
      <c r="I244" s="187"/>
      <c r="J244" s="34"/>
      <c r="K244" s="34"/>
      <c r="L244" s="130"/>
      <c r="M244" s="148"/>
      <c r="N244" s="189" t="s">
        <v>5</v>
      </c>
      <c r="O244" s="189"/>
      <c r="P244" s="189"/>
      <c r="Q244" s="189"/>
      <c r="R244" s="130"/>
      <c r="S244" s="148"/>
      <c r="T244" s="190" t="s">
        <v>6</v>
      </c>
      <c r="U244" s="190"/>
      <c r="V244" s="190"/>
      <c r="W244" s="190"/>
      <c r="X244" s="131"/>
      <c r="Y244" s="149"/>
    </row>
    <row r="245" spans="1:25" ht="24" thickTop="1" thickBot="1" x14ac:dyDescent="0.4">
      <c r="A245" s="187"/>
      <c r="B245" s="9">
        <v>2557</v>
      </c>
      <c r="C245" s="9">
        <v>2558</v>
      </c>
      <c r="D245" s="9">
        <v>2559</v>
      </c>
      <c r="E245" s="9">
        <v>2560</v>
      </c>
      <c r="F245" s="9">
        <v>2561</v>
      </c>
      <c r="G245" s="9">
        <v>2562</v>
      </c>
      <c r="H245" s="9">
        <v>2557</v>
      </c>
      <c r="I245" s="9">
        <v>2558</v>
      </c>
      <c r="J245" s="9">
        <v>2559</v>
      </c>
      <c r="K245" s="9">
        <v>2560</v>
      </c>
      <c r="L245" s="9">
        <v>2561</v>
      </c>
      <c r="M245" s="9">
        <v>2562</v>
      </c>
      <c r="N245" s="9">
        <v>2557</v>
      </c>
      <c r="O245" s="9">
        <v>2558</v>
      </c>
      <c r="P245" s="9">
        <v>2559</v>
      </c>
      <c r="Q245" s="9">
        <v>2560</v>
      </c>
      <c r="R245" s="9">
        <v>2561</v>
      </c>
      <c r="S245" s="9">
        <v>2562</v>
      </c>
      <c r="T245" s="10">
        <v>2557</v>
      </c>
      <c r="U245" s="10">
        <v>2558</v>
      </c>
      <c r="V245" s="10">
        <v>2559</v>
      </c>
      <c r="W245" s="10">
        <v>2560</v>
      </c>
      <c r="X245" s="149">
        <v>2561</v>
      </c>
      <c r="Y245" s="149">
        <v>2562</v>
      </c>
    </row>
    <row r="246" spans="1:25" ht="24" thickTop="1" thickBot="1" x14ac:dyDescent="0.4">
      <c r="A246" s="5" t="s">
        <v>7</v>
      </c>
      <c r="B246" s="42">
        <v>69</v>
      </c>
      <c r="C246" s="8">
        <v>57</v>
      </c>
      <c r="D246" s="8">
        <v>91</v>
      </c>
      <c r="E246" s="8">
        <v>77</v>
      </c>
      <c r="F246" s="8">
        <v>88</v>
      </c>
      <c r="G246" s="8">
        <v>70</v>
      </c>
      <c r="H246" s="42">
        <v>51.967599999999997</v>
      </c>
      <c r="I246" s="8">
        <v>51.263300000000001</v>
      </c>
      <c r="J246" s="8">
        <v>93.549199999999999</v>
      </c>
      <c r="K246" s="8">
        <v>58.124299999999998</v>
      </c>
      <c r="L246" s="8">
        <v>109.928</v>
      </c>
      <c r="M246" s="8">
        <v>57.245899999999999</v>
      </c>
      <c r="N246" s="42">
        <v>51.443399999999997</v>
      </c>
      <c r="O246" s="8">
        <v>51.181600000000003</v>
      </c>
      <c r="P246" s="8">
        <v>93.420299999999997</v>
      </c>
      <c r="Q246" s="8">
        <v>58.121000000000002</v>
      </c>
      <c r="R246" s="8">
        <v>109.5314</v>
      </c>
      <c r="S246" s="42">
        <v>56.620199999999997</v>
      </c>
      <c r="T246" s="42">
        <v>0.75</v>
      </c>
      <c r="U246" s="8">
        <v>0.9</v>
      </c>
      <c r="V246" s="8">
        <v>1.03</v>
      </c>
      <c r="W246" s="8">
        <v>0.75</v>
      </c>
      <c r="X246" s="8">
        <v>1.25</v>
      </c>
      <c r="Y246" s="42">
        <v>0.82</v>
      </c>
    </row>
    <row r="247" spans="1:25" ht="23.25" thickBot="1" x14ac:dyDescent="0.4">
      <c r="A247" s="1" t="s">
        <v>8</v>
      </c>
      <c r="B247" s="45">
        <v>79</v>
      </c>
      <c r="C247" s="4">
        <v>65</v>
      </c>
      <c r="D247" s="4">
        <v>84</v>
      </c>
      <c r="E247" s="4">
        <v>93</v>
      </c>
      <c r="F247" s="4">
        <v>82</v>
      </c>
      <c r="G247" s="4">
        <v>65</v>
      </c>
      <c r="H247" s="45">
        <v>52.418599999999998</v>
      </c>
      <c r="I247" s="4">
        <v>54.947699999999998</v>
      </c>
      <c r="J247" s="4">
        <v>61.831000000000003</v>
      </c>
      <c r="K247" s="4">
        <v>87.747799999999998</v>
      </c>
      <c r="L247" s="4">
        <v>81.142200000000003</v>
      </c>
      <c r="M247" s="4">
        <v>42.313400000000001</v>
      </c>
      <c r="N247" s="45">
        <v>53.040599999999998</v>
      </c>
      <c r="O247" s="4">
        <v>54.704900000000002</v>
      </c>
      <c r="P247" s="4">
        <v>61.434699999999999</v>
      </c>
      <c r="Q247" s="4">
        <v>87.736599999999996</v>
      </c>
      <c r="R247" s="4">
        <v>81.046300000000002</v>
      </c>
      <c r="S247" s="45">
        <v>42.21</v>
      </c>
      <c r="T247" s="45">
        <v>0.66</v>
      </c>
      <c r="U247" s="4">
        <v>0.85</v>
      </c>
      <c r="V247" s="4">
        <v>0.74</v>
      </c>
      <c r="W247" s="4">
        <v>0.94</v>
      </c>
      <c r="X247" s="4">
        <v>0.99</v>
      </c>
      <c r="Y247" s="45">
        <v>0.65</v>
      </c>
    </row>
    <row r="248" spans="1:25" ht="23.25" thickBot="1" x14ac:dyDescent="0.4">
      <c r="A248" s="5" t="s">
        <v>9</v>
      </c>
      <c r="B248" s="42">
        <v>80</v>
      </c>
      <c r="C248" s="8">
        <v>76</v>
      </c>
      <c r="D248" s="8">
        <v>67</v>
      </c>
      <c r="E248" s="8">
        <v>83</v>
      </c>
      <c r="F248" s="8">
        <v>74</v>
      </c>
      <c r="G248" s="8">
        <v>71</v>
      </c>
      <c r="H248" s="42">
        <v>47.010399999999997</v>
      </c>
      <c r="I248" s="8">
        <v>60.728999999999999</v>
      </c>
      <c r="J248" s="8">
        <v>41.567999999999998</v>
      </c>
      <c r="K248" s="8">
        <v>81.380300000000005</v>
      </c>
      <c r="L248" s="8">
        <v>54.288400000000003</v>
      </c>
      <c r="M248" s="8">
        <v>57.826700000000002</v>
      </c>
      <c r="N248" s="42">
        <v>46.808700000000002</v>
      </c>
      <c r="O248" s="8">
        <v>60.305300000000003</v>
      </c>
      <c r="P248" s="8">
        <v>41.309800000000003</v>
      </c>
      <c r="Q248" s="8">
        <v>81.165000000000006</v>
      </c>
      <c r="R248" s="8">
        <v>54.078899999999997</v>
      </c>
      <c r="S248" s="42">
        <v>57.780900000000003</v>
      </c>
      <c r="T248" s="42">
        <v>0.59</v>
      </c>
      <c r="U248" s="8">
        <v>0.8</v>
      </c>
      <c r="V248" s="8">
        <v>0.62</v>
      </c>
      <c r="W248" s="8">
        <v>0.98</v>
      </c>
      <c r="X248" s="8">
        <v>0.73</v>
      </c>
      <c r="Y248" s="42">
        <v>0.81</v>
      </c>
    </row>
    <row r="249" spans="1:25" ht="23.25" thickBot="1" x14ac:dyDescent="0.4">
      <c r="A249" s="1" t="s">
        <v>10</v>
      </c>
      <c r="B249" s="45">
        <v>86</v>
      </c>
      <c r="C249" s="4">
        <v>61</v>
      </c>
      <c r="D249" s="4">
        <v>78</v>
      </c>
      <c r="E249" s="4">
        <v>64</v>
      </c>
      <c r="F249" s="4">
        <v>79</v>
      </c>
      <c r="G249" s="4">
        <v>64</v>
      </c>
      <c r="H249" s="45">
        <v>63.072200000000002</v>
      </c>
      <c r="I249" s="4">
        <v>49.877200000000002</v>
      </c>
      <c r="J249" s="4">
        <v>52.271700000000003</v>
      </c>
      <c r="K249" s="4">
        <v>74.415499999999994</v>
      </c>
      <c r="L249" s="4">
        <v>61.196300000000001</v>
      </c>
      <c r="M249" s="4">
        <v>50.594000000000001</v>
      </c>
      <c r="N249" s="45">
        <v>63.181600000000003</v>
      </c>
      <c r="O249" s="4">
        <v>49.484000000000002</v>
      </c>
      <c r="P249" s="4">
        <v>51.996200000000002</v>
      </c>
      <c r="Q249" s="4">
        <v>74.117500000000007</v>
      </c>
      <c r="R249" s="4">
        <v>60.807099999999998</v>
      </c>
      <c r="S249" s="45">
        <v>50.171199999999999</v>
      </c>
      <c r="T249" s="45">
        <v>0.73</v>
      </c>
      <c r="U249" s="4">
        <v>0.82</v>
      </c>
      <c r="V249" s="4">
        <v>0.67</v>
      </c>
      <c r="W249" s="4">
        <v>1.1599999999999999</v>
      </c>
      <c r="X249" s="4">
        <v>0.77</v>
      </c>
      <c r="Y249" s="45">
        <v>0.79</v>
      </c>
    </row>
    <row r="250" spans="1:25" ht="23.25" thickBot="1" x14ac:dyDescent="0.4">
      <c r="A250" s="5" t="s">
        <v>11</v>
      </c>
      <c r="B250" s="42">
        <v>95</v>
      </c>
      <c r="C250" s="8">
        <v>73</v>
      </c>
      <c r="D250" s="8">
        <v>68</v>
      </c>
      <c r="E250" s="8">
        <v>59</v>
      </c>
      <c r="F250" s="8">
        <v>82</v>
      </c>
      <c r="G250" s="8">
        <v>43</v>
      </c>
      <c r="H250" s="42">
        <v>59.830100000000002</v>
      </c>
      <c r="I250" s="8">
        <v>69.594300000000004</v>
      </c>
      <c r="J250" s="8">
        <v>51.681699999999999</v>
      </c>
      <c r="K250" s="8">
        <v>68.252700000000004</v>
      </c>
      <c r="L250" s="8">
        <v>81.978399999999993</v>
      </c>
      <c r="M250" s="8">
        <v>33.092300000000002</v>
      </c>
      <c r="N250" s="42">
        <v>59.906300000000002</v>
      </c>
      <c r="O250" s="8">
        <v>69.393900000000002</v>
      </c>
      <c r="P250" s="8">
        <v>51.410499999999999</v>
      </c>
      <c r="Q250" s="8">
        <v>68.013199999999998</v>
      </c>
      <c r="R250" s="8">
        <v>82.283299999999997</v>
      </c>
      <c r="S250" s="42">
        <v>32.823300000000003</v>
      </c>
      <c r="T250" s="42">
        <v>0.63</v>
      </c>
      <c r="U250" s="8">
        <v>0.95</v>
      </c>
      <c r="V250" s="8">
        <v>0.76</v>
      </c>
      <c r="W250" s="8">
        <v>1.1599999999999999</v>
      </c>
      <c r="X250" s="8">
        <v>1</v>
      </c>
      <c r="Y250" s="42">
        <v>0.77</v>
      </c>
    </row>
    <row r="251" spans="1:25" ht="23.25" thickBot="1" x14ac:dyDescent="0.4">
      <c r="A251" s="1" t="s">
        <v>12</v>
      </c>
      <c r="B251" s="45">
        <v>88</v>
      </c>
      <c r="C251" s="4">
        <v>70</v>
      </c>
      <c r="D251" s="4">
        <v>75</v>
      </c>
      <c r="E251" s="4">
        <v>61</v>
      </c>
      <c r="F251" s="4">
        <v>82</v>
      </c>
      <c r="G251" s="4">
        <v>67</v>
      </c>
      <c r="H251" s="45">
        <v>54.777200000000001</v>
      </c>
      <c r="I251" s="4">
        <v>55.698300000000003</v>
      </c>
      <c r="J251" s="4">
        <v>54.431699999999999</v>
      </c>
      <c r="K251" s="4">
        <v>77.007499999999993</v>
      </c>
      <c r="L251" s="4">
        <v>67.456999999999994</v>
      </c>
      <c r="M251" s="4">
        <v>64.389300000000006</v>
      </c>
      <c r="N251" s="45">
        <v>54.143599999999999</v>
      </c>
      <c r="O251" s="4">
        <v>55.488300000000002</v>
      </c>
      <c r="P251" s="4">
        <v>54.308900000000001</v>
      </c>
      <c r="Q251" s="4">
        <v>76.276399999999995</v>
      </c>
      <c r="R251" s="4">
        <v>67.321100000000001</v>
      </c>
      <c r="S251" s="45">
        <v>64.3001</v>
      </c>
      <c r="T251" s="45">
        <v>0.62</v>
      </c>
      <c r="U251" s="4">
        <v>0.8</v>
      </c>
      <c r="V251" s="4">
        <v>0.73</v>
      </c>
      <c r="W251" s="4">
        <v>1.26</v>
      </c>
      <c r="X251" s="4">
        <v>0.82</v>
      </c>
      <c r="Y251" s="45">
        <v>0.96</v>
      </c>
    </row>
    <row r="252" spans="1:25" ht="23.25" thickBot="1" x14ac:dyDescent="0.4">
      <c r="A252" s="5" t="s">
        <v>13</v>
      </c>
      <c r="B252" s="42">
        <v>84</v>
      </c>
      <c r="C252" s="8">
        <v>59</v>
      </c>
      <c r="D252" s="8">
        <v>82</v>
      </c>
      <c r="E252" s="8">
        <v>65</v>
      </c>
      <c r="F252" s="8">
        <v>68</v>
      </c>
      <c r="G252" s="8">
        <v>60</v>
      </c>
      <c r="H252" s="42">
        <v>65.381200000000007</v>
      </c>
      <c r="I252" s="8">
        <v>51.892400000000002</v>
      </c>
      <c r="J252" s="8">
        <v>78.906999999999996</v>
      </c>
      <c r="K252" s="8">
        <v>51.782899999999998</v>
      </c>
      <c r="L252" s="8">
        <v>57.656100000000002</v>
      </c>
      <c r="M252" s="8">
        <v>68.900400000000005</v>
      </c>
      <c r="N252" s="42">
        <v>65.219700000000003</v>
      </c>
      <c r="O252" s="8">
        <v>51.896599999999999</v>
      </c>
      <c r="P252" s="8">
        <v>77.496799999999993</v>
      </c>
      <c r="Q252" s="8">
        <v>51.636400000000002</v>
      </c>
      <c r="R252" s="8">
        <v>57.421399999999998</v>
      </c>
      <c r="S252" s="42">
        <v>68.91</v>
      </c>
      <c r="T252" s="42">
        <v>0.78</v>
      </c>
      <c r="U252" s="8">
        <v>0.88</v>
      </c>
      <c r="V252" s="8">
        <v>0.96</v>
      </c>
      <c r="W252" s="8">
        <v>0.8</v>
      </c>
      <c r="X252" s="8">
        <v>0.85</v>
      </c>
      <c r="Y252" s="42">
        <v>1.1499999999999999</v>
      </c>
    </row>
    <row r="253" spans="1:25" ht="23.25" thickBot="1" x14ac:dyDescent="0.4">
      <c r="A253" s="1" t="s">
        <v>14</v>
      </c>
      <c r="B253" s="45">
        <v>74</v>
      </c>
      <c r="C253" s="4">
        <v>84</v>
      </c>
      <c r="D253" s="4">
        <v>64</v>
      </c>
      <c r="E253" s="4">
        <v>65</v>
      </c>
      <c r="F253" s="4">
        <v>67</v>
      </c>
      <c r="G253" s="4">
        <v>53</v>
      </c>
      <c r="H253" s="45">
        <v>55.6554</v>
      </c>
      <c r="I253" s="4">
        <v>66.412499999999994</v>
      </c>
      <c r="J253" s="4">
        <v>57.447499999999998</v>
      </c>
      <c r="K253" s="4">
        <v>68.537999999999997</v>
      </c>
      <c r="L253" s="4">
        <v>51.613100000000003</v>
      </c>
      <c r="M253" s="4">
        <v>52.197800000000001</v>
      </c>
      <c r="N253" s="45">
        <v>56.001100000000001</v>
      </c>
      <c r="O253" s="4">
        <v>66.135300000000001</v>
      </c>
      <c r="P253" s="4">
        <v>57.253500000000003</v>
      </c>
      <c r="Q253" s="4">
        <v>68.637600000000006</v>
      </c>
      <c r="R253" s="4">
        <v>51.462899999999998</v>
      </c>
      <c r="S253" s="45">
        <v>51.520499999999998</v>
      </c>
      <c r="T253" s="45">
        <v>0.75</v>
      </c>
      <c r="U253" s="4">
        <v>0.79</v>
      </c>
      <c r="V253" s="4">
        <v>0.9</v>
      </c>
      <c r="W253" s="4">
        <v>1.05</v>
      </c>
      <c r="X253" s="4">
        <v>0.77</v>
      </c>
      <c r="Y253" s="45">
        <v>0.98</v>
      </c>
    </row>
    <row r="254" spans="1:25" ht="23.25" thickBot="1" x14ac:dyDescent="0.4">
      <c r="A254" s="5" t="s">
        <v>15</v>
      </c>
      <c r="B254" s="42">
        <v>85</v>
      </c>
      <c r="C254" s="8">
        <v>51</v>
      </c>
      <c r="D254" s="8">
        <v>85</v>
      </c>
      <c r="E254" s="8">
        <v>76</v>
      </c>
      <c r="F254" s="8">
        <v>80</v>
      </c>
      <c r="G254" s="8">
        <v>60</v>
      </c>
      <c r="H254" s="42">
        <v>54.967700000000001</v>
      </c>
      <c r="I254" s="8">
        <v>50.658000000000001</v>
      </c>
      <c r="J254" s="8">
        <v>59.761600000000001</v>
      </c>
      <c r="K254" s="8">
        <v>95.088099999999997</v>
      </c>
      <c r="L254" s="8">
        <v>61.887700000000002</v>
      </c>
      <c r="M254" s="8">
        <v>37.905200000000001</v>
      </c>
      <c r="N254" s="42">
        <v>55.457299999999996</v>
      </c>
      <c r="O254" s="8">
        <v>50.500900000000001</v>
      </c>
      <c r="P254" s="8">
        <v>59.075400000000002</v>
      </c>
      <c r="Q254" s="8">
        <v>94.686000000000007</v>
      </c>
      <c r="R254" s="8">
        <v>61.5839</v>
      </c>
      <c r="S254" s="42">
        <v>37.713799999999999</v>
      </c>
      <c r="T254" s="42">
        <v>0.65</v>
      </c>
      <c r="U254" s="8">
        <v>0.99</v>
      </c>
      <c r="V254" s="8">
        <v>0.7</v>
      </c>
      <c r="W254" s="8">
        <v>1.25</v>
      </c>
      <c r="X254" s="8">
        <v>0.77</v>
      </c>
      <c r="Y254" s="42">
        <v>0.63</v>
      </c>
    </row>
    <row r="255" spans="1:25" ht="23.25" thickBot="1" x14ac:dyDescent="0.4">
      <c r="A255" s="1" t="s">
        <v>16</v>
      </c>
      <c r="B255" s="45">
        <v>77</v>
      </c>
      <c r="C255" s="4">
        <v>62</v>
      </c>
      <c r="D255" s="4">
        <v>83</v>
      </c>
      <c r="E255" s="4">
        <v>77</v>
      </c>
      <c r="F255" s="4">
        <v>90</v>
      </c>
      <c r="G255" s="4">
        <v>68</v>
      </c>
      <c r="H255" s="45">
        <v>52.346899999999998</v>
      </c>
      <c r="I255" s="4">
        <v>69.362099999999998</v>
      </c>
      <c r="J255" s="4">
        <v>57.6053</v>
      </c>
      <c r="K255" s="4">
        <v>68.705600000000004</v>
      </c>
      <c r="L255" s="4">
        <v>68.3369</v>
      </c>
      <c r="M255" s="4">
        <v>42.374600000000001</v>
      </c>
      <c r="N255" s="45">
        <v>51.716900000000003</v>
      </c>
      <c r="O255" s="4">
        <v>68.981200000000001</v>
      </c>
      <c r="P255" s="4">
        <v>57.186999999999998</v>
      </c>
      <c r="Q255" s="4">
        <v>69.064099999999996</v>
      </c>
      <c r="R255" s="4">
        <v>67.826400000000007</v>
      </c>
      <c r="S255" s="45">
        <v>42.330199999999998</v>
      </c>
      <c r="T255" s="45">
        <v>0.68</v>
      </c>
      <c r="U255" s="4">
        <v>1.1200000000000001</v>
      </c>
      <c r="V255" s="4">
        <v>0.69</v>
      </c>
      <c r="W255" s="4">
        <v>0.89</v>
      </c>
      <c r="X255" s="4">
        <v>0.76</v>
      </c>
      <c r="Y255" s="45">
        <v>0.62</v>
      </c>
    </row>
    <row r="256" spans="1:25" ht="23.25" thickBot="1" x14ac:dyDescent="0.4">
      <c r="A256" s="5" t="s">
        <v>17</v>
      </c>
      <c r="B256" s="42">
        <v>63</v>
      </c>
      <c r="C256" s="8">
        <v>73</v>
      </c>
      <c r="D256" s="8">
        <v>72</v>
      </c>
      <c r="E256" s="8">
        <v>82</v>
      </c>
      <c r="F256" s="8">
        <v>82</v>
      </c>
      <c r="G256" s="8">
        <v>70</v>
      </c>
      <c r="H256" s="42">
        <v>63.815899999999999</v>
      </c>
      <c r="I256" s="8">
        <v>90.266099999999994</v>
      </c>
      <c r="J256" s="8">
        <v>57.672600000000003</v>
      </c>
      <c r="K256" s="8">
        <v>72.630799999999994</v>
      </c>
      <c r="L256" s="8">
        <v>45.249400000000001</v>
      </c>
      <c r="M256" s="8">
        <v>45.529200000000003</v>
      </c>
      <c r="N256" s="42">
        <v>63.812800000000003</v>
      </c>
      <c r="O256" s="8">
        <v>89.813999999999993</v>
      </c>
      <c r="P256" s="8">
        <v>57.314999999999998</v>
      </c>
      <c r="Q256" s="8">
        <v>72.500299999999996</v>
      </c>
      <c r="R256" s="8">
        <v>44.9679</v>
      </c>
      <c r="S256" s="42">
        <v>45.3949</v>
      </c>
      <c r="T256" s="42">
        <v>1.01</v>
      </c>
      <c r="U256" s="8">
        <v>1.24</v>
      </c>
      <c r="V256" s="8">
        <v>0.8</v>
      </c>
      <c r="W256" s="8">
        <v>0.89</v>
      </c>
      <c r="X256" s="8">
        <v>0.55000000000000004</v>
      </c>
      <c r="Y256" s="42">
        <v>0.65</v>
      </c>
    </row>
    <row r="257" spans="1:27" ht="23.25" thickBot="1" x14ac:dyDescent="0.4">
      <c r="A257" s="1" t="s">
        <v>18</v>
      </c>
      <c r="B257" s="45">
        <v>75</v>
      </c>
      <c r="C257" s="4">
        <v>87</v>
      </c>
      <c r="D257" s="4">
        <v>74</v>
      </c>
      <c r="E257" s="4">
        <v>76</v>
      </c>
      <c r="F257" s="4">
        <v>105</v>
      </c>
      <c r="G257" s="4">
        <v>86</v>
      </c>
      <c r="H257" s="45">
        <v>66.431399999999996</v>
      </c>
      <c r="I257" s="4">
        <v>74.827500000000001</v>
      </c>
      <c r="J257" s="4">
        <v>56.219200000000001</v>
      </c>
      <c r="K257" s="4">
        <v>69.620599999999996</v>
      </c>
      <c r="L257" s="4">
        <v>62.5961</v>
      </c>
      <c r="M257" s="4">
        <v>52.119300000000003</v>
      </c>
      <c r="N257" s="45">
        <v>66.442800000000005</v>
      </c>
      <c r="O257" s="4">
        <v>74.713800000000006</v>
      </c>
      <c r="P257" s="4">
        <v>56.139099999999999</v>
      </c>
      <c r="Q257" s="4">
        <v>69.613500000000002</v>
      </c>
      <c r="R257" s="4">
        <v>62.330800000000004</v>
      </c>
      <c r="S257" s="45">
        <v>51.844200000000001</v>
      </c>
      <c r="T257" s="45">
        <v>0.89</v>
      </c>
      <c r="U257" s="4">
        <v>0.86</v>
      </c>
      <c r="V257" s="4">
        <v>0.76</v>
      </c>
      <c r="W257" s="4">
        <v>0.92</v>
      </c>
      <c r="X257" s="4">
        <v>0.6</v>
      </c>
      <c r="Y257" s="45">
        <v>0.61</v>
      </c>
    </row>
    <row r="258" spans="1:27" x14ac:dyDescent="0.35">
      <c r="A258" s="11" t="s">
        <v>20</v>
      </c>
      <c r="B258" s="11">
        <v>955</v>
      </c>
      <c r="C258" s="11">
        <v>818</v>
      </c>
      <c r="D258" s="11">
        <v>923</v>
      </c>
      <c r="E258" s="11">
        <v>878</v>
      </c>
      <c r="F258" s="11">
        <v>979</v>
      </c>
      <c r="G258" s="11">
        <v>777</v>
      </c>
      <c r="H258" s="11">
        <v>687.67460000000005</v>
      </c>
      <c r="I258" s="11">
        <v>745.52840000000003</v>
      </c>
      <c r="J258" s="11">
        <v>722.94650000000001</v>
      </c>
      <c r="K258" s="11">
        <v>873.29409999999996</v>
      </c>
      <c r="L258" s="11">
        <v>803.32960000000003</v>
      </c>
      <c r="M258" s="11">
        <v>604.48810000000003</v>
      </c>
      <c r="N258" s="11">
        <v>687.1748</v>
      </c>
      <c r="O258" s="11">
        <v>742.59979999999996</v>
      </c>
      <c r="P258" s="11">
        <v>718.34720000000004</v>
      </c>
      <c r="Q258" s="11">
        <v>871.56759999999997</v>
      </c>
      <c r="R258" s="11">
        <v>800.66139999999996</v>
      </c>
      <c r="S258" s="11">
        <v>601.61929999999995</v>
      </c>
      <c r="T258" s="11">
        <v>0.72</v>
      </c>
      <c r="U258" s="11">
        <v>0.91</v>
      </c>
      <c r="V258" s="11">
        <v>0.78</v>
      </c>
      <c r="W258" s="11">
        <v>0.99</v>
      </c>
      <c r="X258" s="11">
        <v>0.82</v>
      </c>
      <c r="Y258" s="11">
        <v>0.78</v>
      </c>
      <c r="AA258" s="158"/>
    </row>
    <row r="259" spans="1:27" x14ac:dyDescent="0.35">
      <c r="A259" s="188" t="s">
        <v>0</v>
      </c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36"/>
      <c r="W259" s="36"/>
      <c r="X259" s="128"/>
      <c r="Y259" s="147"/>
    </row>
    <row r="260" spans="1:27" x14ac:dyDescent="0.35">
      <c r="A260" s="188" t="s">
        <v>33</v>
      </c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36"/>
      <c r="W260" s="36"/>
      <c r="X260" s="128"/>
      <c r="Y260" s="147"/>
    </row>
    <row r="261" spans="1:27" ht="23.25" customHeight="1" thickBot="1" x14ac:dyDescent="0.4">
      <c r="A261" s="186" t="s">
        <v>2</v>
      </c>
      <c r="B261" s="33"/>
      <c r="C261" s="187" t="s">
        <v>3</v>
      </c>
      <c r="D261" s="187"/>
      <c r="E261" s="34"/>
      <c r="F261" s="129"/>
      <c r="G261" s="146"/>
      <c r="H261" s="187" t="s">
        <v>4</v>
      </c>
      <c r="I261" s="187"/>
      <c r="J261" s="34"/>
      <c r="K261" s="34"/>
      <c r="L261" s="130"/>
      <c r="M261" s="148"/>
      <c r="N261" s="189" t="s">
        <v>5</v>
      </c>
      <c r="O261" s="189"/>
      <c r="P261" s="189"/>
      <c r="Q261" s="189"/>
      <c r="R261" s="130"/>
      <c r="S261" s="148"/>
      <c r="T261" s="190" t="s">
        <v>6</v>
      </c>
      <c r="U261" s="190"/>
      <c r="V261" s="190"/>
      <c r="W261" s="190"/>
      <c r="X261" s="131"/>
      <c r="Y261" s="149"/>
    </row>
    <row r="262" spans="1:27" ht="24" thickTop="1" thickBot="1" x14ac:dyDescent="0.4">
      <c r="A262" s="187"/>
      <c r="B262" s="9">
        <v>2557</v>
      </c>
      <c r="C262" s="9">
        <v>2558</v>
      </c>
      <c r="D262" s="9">
        <v>2559</v>
      </c>
      <c r="E262" s="9">
        <v>2560</v>
      </c>
      <c r="F262" s="9">
        <v>2561</v>
      </c>
      <c r="G262" s="9">
        <v>2562</v>
      </c>
      <c r="H262" s="9">
        <v>2557</v>
      </c>
      <c r="I262" s="9">
        <v>2558</v>
      </c>
      <c r="J262" s="9">
        <v>2559</v>
      </c>
      <c r="K262" s="9">
        <v>2560</v>
      </c>
      <c r="L262" s="9">
        <v>2561</v>
      </c>
      <c r="M262" s="9">
        <v>2562</v>
      </c>
      <c r="N262" s="9">
        <v>2557</v>
      </c>
      <c r="O262" s="9">
        <v>2558</v>
      </c>
      <c r="P262" s="9">
        <v>2559</v>
      </c>
      <c r="Q262" s="9">
        <v>2560</v>
      </c>
      <c r="R262" s="9">
        <v>2561</v>
      </c>
      <c r="S262" s="9">
        <v>2562</v>
      </c>
      <c r="T262" s="10">
        <v>2557</v>
      </c>
      <c r="U262" s="10">
        <v>2558</v>
      </c>
      <c r="V262" s="10">
        <v>2559</v>
      </c>
      <c r="W262" s="10">
        <v>2560</v>
      </c>
      <c r="X262" s="149">
        <v>2561</v>
      </c>
      <c r="Y262" s="149">
        <v>2562</v>
      </c>
    </row>
    <row r="263" spans="1:27" ht="24" thickTop="1" thickBot="1" x14ac:dyDescent="0.4">
      <c r="A263" s="5" t="s">
        <v>7</v>
      </c>
      <c r="B263" s="42">
        <v>107</v>
      </c>
      <c r="C263" s="8">
        <v>56</v>
      </c>
      <c r="D263" s="8">
        <v>86</v>
      </c>
      <c r="E263" s="8">
        <v>70</v>
      </c>
      <c r="F263" s="8">
        <v>86</v>
      </c>
      <c r="G263" s="8">
        <v>76</v>
      </c>
      <c r="H263" s="42">
        <v>86.502600000000001</v>
      </c>
      <c r="I263" s="8">
        <v>42.5045</v>
      </c>
      <c r="J263" s="8">
        <v>67.858000000000004</v>
      </c>
      <c r="K263" s="8">
        <v>54.186599999999999</v>
      </c>
      <c r="L263" s="8">
        <v>59.591900000000003</v>
      </c>
      <c r="M263" s="8">
        <v>59.225200000000001</v>
      </c>
      <c r="N263" s="42">
        <v>85.677700000000002</v>
      </c>
      <c r="O263" s="8">
        <v>42.456800000000001</v>
      </c>
      <c r="P263" s="8">
        <v>67.501300000000001</v>
      </c>
      <c r="Q263" s="8">
        <v>53.954900000000002</v>
      </c>
      <c r="R263" s="8">
        <v>59.3904</v>
      </c>
      <c r="S263" s="8">
        <v>60.136800000000001</v>
      </c>
      <c r="T263" s="42">
        <v>0.81</v>
      </c>
      <c r="U263" s="8">
        <v>0.76</v>
      </c>
      <c r="V263" s="8">
        <v>0.79</v>
      </c>
      <c r="W263" s="8">
        <v>0.77</v>
      </c>
      <c r="X263" s="8">
        <v>0.69</v>
      </c>
      <c r="Y263" s="8">
        <v>0.78</v>
      </c>
    </row>
    <row r="264" spans="1:27" ht="23.25" thickBot="1" x14ac:dyDescent="0.4">
      <c r="A264" s="1" t="s">
        <v>8</v>
      </c>
      <c r="B264" s="45">
        <v>104</v>
      </c>
      <c r="C264" s="4">
        <v>64</v>
      </c>
      <c r="D264" s="4">
        <v>80</v>
      </c>
      <c r="E264" s="4">
        <v>89</v>
      </c>
      <c r="F264" s="4">
        <v>79</v>
      </c>
      <c r="G264" s="4">
        <v>66</v>
      </c>
      <c r="H264" s="45">
        <v>61.438499999999998</v>
      </c>
      <c r="I264" s="4">
        <v>47.4208</v>
      </c>
      <c r="J264" s="4">
        <v>59.337299999999999</v>
      </c>
      <c r="K264" s="4">
        <v>61.957099999999997</v>
      </c>
      <c r="L264" s="4">
        <v>49.915799999999997</v>
      </c>
      <c r="M264" s="4">
        <v>41.2331</v>
      </c>
      <c r="N264" s="45">
        <v>61.244799999999998</v>
      </c>
      <c r="O264" s="4">
        <v>47.095999999999997</v>
      </c>
      <c r="P264" s="4">
        <v>59.164700000000003</v>
      </c>
      <c r="Q264" s="4">
        <v>61.872399999999999</v>
      </c>
      <c r="R264" s="4">
        <v>49.6815</v>
      </c>
      <c r="S264" s="4">
        <v>41.727600000000002</v>
      </c>
      <c r="T264" s="45">
        <v>0.59</v>
      </c>
      <c r="U264" s="4">
        <v>0.74</v>
      </c>
      <c r="V264" s="4">
        <v>0.74</v>
      </c>
      <c r="W264" s="4">
        <v>0.7</v>
      </c>
      <c r="X264" s="4">
        <v>0.63</v>
      </c>
      <c r="Y264" s="4">
        <v>0.62</v>
      </c>
    </row>
    <row r="265" spans="1:27" ht="23.25" thickBot="1" x14ac:dyDescent="0.4">
      <c r="A265" s="5" t="s">
        <v>9</v>
      </c>
      <c r="B265" s="42">
        <v>84</v>
      </c>
      <c r="C265" s="8">
        <v>43</v>
      </c>
      <c r="D265" s="8">
        <v>59</v>
      </c>
      <c r="E265" s="8">
        <v>79</v>
      </c>
      <c r="F265" s="8">
        <v>76</v>
      </c>
      <c r="G265" s="8">
        <v>79</v>
      </c>
      <c r="H265" s="42">
        <v>57.401699999999998</v>
      </c>
      <c r="I265" s="8">
        <v>28.531099999999999</v>
      </c>
      <c r="J265" s="8">
        <v>33.821300000000001</v>
      </c>
      <c r="K265" s="8">
        <v>48.2605</v>
      </c>
      <c r="L265" s="8">
        <v>72.440299999999993</v>
      </c>
      <c r="M265" s="8">
        <v>48.115499999999997</v>
      </c>
      <c r="N265" s="42">
        <v>57.299399999999999</v>
      </c>
      <c r="O265" s="8">
        <v>28.564499999999999</v>
      </c>
      <c r="P265" s="8">
        <v>33.649500000000003</v>
      </c>
      <c r="Q265" s="8">
        <v>47.957500000000003</v>
      </c>
      <c r="R265" s="8">
        <v>73.030900000000003</v>
      </c>
      <c r="S265" s="8">
        <v>48.104599999999998</v>
      </c>
      <c r="T265" s="42">
        <v>0.68</v>
      </c>
      <c r="U265" s="8">
        <v>0.66</v>
      </c>
      <c r="V265" s="8">
        <v>0.56999999999999995</v>
      </c>
      <c r="W265" s="8">
        <v>0.61</v>
      </c>
      <c r="X265" s="8">
        <v>0.95</v>
      </c>
      <c r="Y265" s="8">
        <v>0.61</v>
      </c>
    </row>
    <row r="266" spans="1:27" ht="23.25" thickBot="1" x14ac:dyDescent="0.4">
      <c r="A266" s="1" t="s">
        <v>10</v>
      </c>
      <c r="B266" s="45">
        <v>105</v>
      </c>
      <c r="C266" s="4">
        <v>47</v>
      </c>
      <c r="D266" s="4">
        <v>55</v>
      </c>
      <c r="E266" s="4">
        <v>75</v>
      </c>
      <c r="F266" s="4">
        <v>96</v>
      </c>
      <c r="G266" s="4">
        <v>69</v>
      </c>
      <c r="H266" s="45">
        <v>87.655000000000001</v>
      </c>
      <c r="I266" s="4">
        <v>33.822099999999999</v>
      </c>
      <c r="J266" s="4">
        <v>43.507899999999999</v>
      </c>
      <c r="K266" s="4">
        <v>68.439800000000005</v>
      </c>
      <c r="L266" s="4">
        <v>64.883399999999995</v>
      </c>
      <c r="M266" s="4">
        <v>48.985900000000001</v>
      </c>
      <c r="N266" s="45">
        <v>87.455299999999994</v>
      </c>
      <c r="O266" s="4">
        <v>33.597299999999997</v>
      </c>
      <c r="P266" s="4">
        <v>43.4054</v>
      </c>
      <c r="Q266" s="4">
        <v>68.427599999999998</v>
      </c>
      <c r="R266" s="4">
        <v>64.298100000000005</v>
      </c>
      <c r="S266" s="4">
        <v>50.225299999999997</v>
      </c>
      <c r="T266" s="45">
        <v>0.83</v>
      </c>
      <c r="U266" s="4">
        <v>0.72</v>
      </c>
      <c r="V266" s="4">
        <v>0.79</v>
      </c>
      <c r="W266" s="4">
        <v>0.91</v>
      </c>
      <c r="X266" s="4">
        <v>0.68</v>
      </c>
      <c r="Y266" s="4">
        <v>0.71</v>
      </c>
    </row>
    <row r="267" spans="1:27" ht="23.25" thickBot="1" x14ac:dyDescent="0.4">
      <c r="A267" s="5" t="s">
        <v>11</v>
      </c>
      <c r="B267" s="42">
        <v>92</v>
      </c>
      <c r="C267" s="8">
        <v>54</v>
      </c>
      <c r="D267" s="8">
        <v>51</v>
      </c>
      <c r="E267" s="8">
        <v>74</v>
      </c>
      <c r="F267" s="8">
        <v>61</v>
      </c>
      <c r="G267" s="8">
        <v>52</v>
      </c>
      <c r="H267" s="42">
        <v>69.548500000000004</v>
      </c>
      <c r="I267" s="8">
        <v>42.489400000000003</v>
      </c>
      <c r="J267" s="8">
        <v>36.0289</v>
      </c>
      <c r="K267" s="8">
        <v>67.768000000000001</v>
      </c>
      <c r="L267" s="8">
        <v>52.976300000000002</v>
      </c>
      <c r="M267" s="8">
        <v>35.475299999999997</v>
      </c>
      <c r="N267" s="42">
        <v>69.7303</v>
      </c>
      <c r="O267" s="8">
        <v>42.4313</v>
      </c>
      <c r="P267" s="8">
        <v>35.877000000000002</v>
      </c>
      <c r="Q267" s="8">
        <v>67.684399999999997</v>
      </c>
      <c r="R267" s="8">
        <v>52.977800000000002</v>
      </c>
      <c r="S267" s="8">
        <v>35.129899999999999</v>
      </c>
      <c r="T267" s="42">
        <v>0.76</v>
      </c>
      <c r="U267" s="8">
        <v>0.79</v>
      </c>
      <c r="V267" s="8">
        <v>0.71</v>
      </c>
      <c r="W267" s="8">
        <v>0.92</v>
      </c>
      <c r="X267" s="8">
        <v>0.87</v>
      </c>
      <c r="Y267" s="8">
        <v>0.68</v>
      </c>
    </row>
    <row r="268" spans="1:27" ht="23.25" thickBot="1" x14ac:dyDescent="0.4">
      <c r="A268" s="1" t="s">
        <v>12</v>
      </c>
      <c r="B268" s="45">
        <v>106</v>
      </c>
      <c r="C268" s="4">
        <v>47</v>
      </c>
      <c r="D268" s="4">
        <v>62</v>
      </c>
      <c r="E268" s="4">
        <v>82</v>
      </c>
      <c r="F268" s="4">
        <v>64</v>
      </c>
      <c r="G268" s="4">
        <v>79</v>
      </c>
      <c r="H268" s="45">
        <v>69.721100000000007</v>
      </c>
      <c r="I268" s="4">
        <v>41.120100000000001</v>
      </c>
      <c r="J268" s="4">
        <v>45.1462</v>
      </c>
      <c r="K268" s="4">
        <v>65.187100000000001</v>
      </c>
      <c r="L268" s="4">
        <v>51.2288</v>
      </c>
      <c r="M268" s="4">
        <v>59.0122</v>
      </c>
      <c r="N268" s="45">
        <v>69.723200000000006</v>
      </c>
      <c r="O268" s="4">
        <v>40.793799999999997</v>
      </c>
      <c r="P268" s="4">
        <v>44.471499999999999</v>
      </c>
      <c r="Q268" s="4">
        <v>65.115300000000005</v>
      </c>
      <c r="R268" s="4">
        <v>51.189300000000003</v>
      </c>
      <c r="S268" s="4">
        <v>59.070099999999996</v>
      </c>
      <c r="T268" s="45">
        <v>0.66</v>
      </c>
      <c r="U268" s="4">
        <v>0.87</v>
      </c>
      <c r="V268" s="4">
        <v>0.73</v>
      </c>
      <c r="W268" s="4">
        <v>0.79</v>
      </c>
      <c r="X268" s="4">
        <v>0.8</v>
      </c>
      <c r="Y268" s="4">
        <v>0.75</v>
      </c>
    </row>
    <row r="269" spans="1:27" ht="23.25" thickBot="1" x14ac:dyDescent="0.4">
      <c r="A269" s="5" t="s">
        <v>13</v>
      </c>
      <c r="B269" s="42">
        <v>85</v>
      </c>
      <c r="C269" s="8">
        <v>67</v>
      </c>
      <c r="D269" s="8">
        <v>56</v>
      </c>
      <c r="E269" s="8">
        <v>61</v>
      </c>
      <c r="F269" s="8">
        <v>55</v>
      </c>
      <c r="G269" s="8">
        <v>75</v>
      </c>
      <c r="H269" s="42">
        <v>54.815899999999999</v>
      </c>
      <c r="I269" s="8">
        <v>57.561</v>
      </c>
      <c r="J269" s="8">
        <v>42.935600000000001</v>
      </c>
      <c r="K269" s="8">
        <v>38.142499999999998</v>
      </c>
      <c r="L269" s="8">
        <v>35.927799999999998</v>
      </c>
      <c r="M269" s="8">
        <v>46.5398</v>
      </c>
      <c r="N269" s="42">
        <v>54.9377</v>
      </c>
      <c r="O269" s="8">
        <v>57.415199999999999</v>
      </c>
      <c r="P269" s="8">
        <v>42.460099999999997</v>
      </c>
      <c r="Q269" s="8">
        <v>38.1004</v>
      </c>
      <c r="R269" s="8">
        <v>35.820300000000003</v>
      </c>
      <c r="S269" s="8">
        <v>47.128399999999999</v>
      </c>
      <c r="T269" s="42">
        <v>0.64</v>
      </c>
      <c r="U269" s="8">
        <v>0.86</v>
      </c>
      <c r="V269" s="8">
        <v>0.77</v>
      </c>
      <c r="W269" s="8">
        <v>0.63</v>
      </c>
      <c r="X269" s="8">
        <v>0.65</v>
      </c>
      <c r="Y269" s="8">
        <v>0.62</v>
      </c>
    </row>
    <row r="270" spans="1:27" ht="23.25" thickBot="1" x14ac:dyDescent="0.4">
      <c r="A270" s="1" t="s">
        <v>14</v>
      </c>
      <c r="B270" s="45">
        <v>67</v>
      </c>
      <c r="C270" s="4">
        <v>49</v>
      </c>
      <c r="D270" s="4">
        <v>57</v>
      </c>
      <c r="E270" s="4">
        <v>75</v>
      </c>
      <c r="F270" s="4">
        <v>60</v>
      </c>
      <c r="G270" s="4">
        <v>52</v>
      </c>
      <c r="H270" s="45">
        <v>44.979399999999998</v>
      </c>
      <c r="I270" s="4">
        <v>34.173299999999998</v>
      </c>
      <c r="J270" s="4">
        <v>52.6113</v>
      </c>
      <c r="K270" s="4">
        <v>44.068199999999997</v>
      </c>
      <c r="L270" s="4">
        <v>42.117699999999999</v>
      </c>
      <c r="M270" s="4">
        <v>35.797499999999999</v>
      </c>
      <c r="N270" s="45">
        <v>45.236499999999999</v>
      </c>
      <c r="O270" s="4">
        <v>33.799300000000002</v>
      </c>
      <c r="P270" s="4">
        <v>52.377000000000002</v>
      </c>
      <c r="Q270" s="4">
        <v>44.143599999999999</v>
      </c>
      <c r="R270" s="4">
        <v>44.066699999999997</v>
      </c>
      <c r="S270" s="4">
        <v>36.028100000000002</v>
      </c>
      <c r="T270" s="45">
        <v>0.67</v>
      </c>
      <c r="U270" s="4">
        <v>0.7</v>
      </c>
      <c r="V270" s="4">
        <v>0.92</v>
      </c>
      <c r="W270" s="4">
        <v>0.59</v>
      </c>
      <c r="X270" s="4">
        <v>0.7</v>
      </c>
      <c r="Y270" s="4">
        <v>0.69</v>
      </c>
    </row>
    <row r="271" spans="1:27" ht="23.25" thickBot="1" x14ac:dyDescent="0.4">
      <c r="A271" s="5" t="s">
        <v>15</v>
      </c>
      <c r="B271" s="42">
        <v>70</v>
      </c>
      <c r="C271" s="8">
        <v>71</v>
      </c>
      <c r="D271" s="8">
        <v>66</v>
      </c>
      <c r="E271" s="8">
        <v>62</v>
      </c>
      <c r="F271" s="8">
        <v>60</v>
      </c>
      <c r="G271" s="8">
        <v>64</v>
      </c>
      <c r="H271" s="42">
        <v>48.152200000000001</v>
      </c>
      <c r="I271" s="8">
        <v>57.86</v>
      </c>
      <c r="J271" s="8">
        <v>51.509</v>
      </c>
      <c r="K271" s="8">
        <v>53.340499999999999</v>
      </c>
      <c r="L271" s="8">
        <v>40.740699999999997</v>
      </c>
      <c r="M271" s="8">
        <v>37.848300000000002</v>
      </c>
      <c r="N271" s="42">
        <v>48.142000000000003</v>
      </c>
      <c r="O271" s="8">
        <v>57.508299999999998</v>
      </c>
      <c r="P271" s="8">
        <v>51.453499999999998</v>
      </c>
      <c r="Q271" s="8">
        <v>53.245699999999999</v>
      </c>
      <c r="R271" s="8">
        <v>42.8078</v>
      </c>
      <c r="S271" s="8">
        <v>37.932600000000001</v>
      </c>
      <c r="T271" s="42">
        <v>0.69</v>
      </c>
      <c r="U271" s="8">
        <v>0.81</v>
      </c>
      <c r="V271" s="8">
        <v>0.78</v>
      </c>
      <c r="W271" s="8">
        <v>0.86</v>
      </c>
      <c r="X271" s="8">
        <v>0.68</v>
      </c>
      <c r="Y271" s="8">
        <v>0.59</v>
      </c>
    </row>
    <row r="272" spans="1:27" ht="23.25" thickBot="1" x14ac:dyDescent="0.4">
      <c r="A272" s="1" t="s">
        <v>16</v>
      </c>
      <c r="B272" s="45">
        <v>74</v>
      </c>
      <c r="C272" s="4">
        <v>77</v>
      </c>
      <c r="D272" s="4">
        <v>62</v>
      </c>
      <c r="E272" s="4">
        <v>87</v>
      </c>
      <c r="F272" s="4">
        <v>66</v>
      </c>
      <c r="G272" s="4">
        <v>43</v>
      </c>
      <c r="H272" s="45">
        <v>48.668399999999998</v>
      </c>
      <c r="I272" s="4">
        <v>52.119900000000001</v>
      </c>
      <c r="J272" s="4">
        <v>41.170900000000003</v>
      </c>
      <c r="K272" s="4">
        <v>60.112200000000001</v>
      </c>
      <c r="L272" s="4">
        <v>38.267899999999997</v>
      </c>
      <c r="M272" s="4">
        <v>26.61</v>
      </c>
      <c r="N272" s="45">
        <v>48.977800000000002</v>
      </c>
      <c r="O272" s="4">
        <v>51.397599999999997</v>
      </c>
      <c r="P272" s="4">
        <v>41.04</v>
      </c>
      <c r="Q272" s="4">
        <v>59.563400000000001</v>
      </c>
      <c r="R272" s="4">
        <v>38.2483</v>
      </c>
      <c r="S272" s="4">
        <v>28.520900000000001</v>
      </c>
      <c r="T272" s="45">
        <v>0.66</v>
      </c>
      <c r="U272" s="4">
        <v>0.68</v>
      </c>
      <c r="V272" s="4">
        <v>0.66</v>
      </c>
      <c r="W272" s="4">
        <v>0.69</v>
      </c>
      <c r="X272" s="4">
        <v>0.57999999999999996</v>
      </c>
      <c r="Y272" s="4">
        <v>0.62</v>
      </c>
    </row>
    <row r="273" spans="1:25" ht="23.25" thickBot="1" x14ac:dyDescent="0.4">
      <c r="A273" s="5" t="s">
        <v>17</v>
      </c>
      <c r="B273" s="42">
        <v>65</v>
      </c>
      <c r="C273" s="8">
        <v>69</v>
      </c>
      <c r="D273" s="8">
        <v>55</v>
      </c>
      <c r="E273" s="8">
        <v>88</v>
      </c>
      <c r="F273" s="8">
        <v>73</v>
      </c>
      <c r="G273" s="8">
        <v>36</v>
      </c>
      <c r="H273" s="42">
        <v>44.313600000000001</v>
      </c>
      <c r="I273" s="8">
        <v>56.734999999999999</v>
      </c>
      <c r="J273" s="8">
        <v>38.215699999999998</v>
      </c>
      <c r="K273" s="8">
        <v>61.984999999999999</v>
      </c>
      <c r="L273" s="8">
        <v>53.928100000000001</v>
      </c>
      <c r="M273" s="8">
        <v>24.575099999999999</v>
      </c>
      <c r="N273" s="42">
        <v>44.006599999999999</v>
      </c>
      <c r="O273" s="8">
        <v>56.010599999999997</v>
      </c>
      <c r="P273" s="8">
        <v>38.217500000000001</v>
      </c>
      <c r="Q273" s="8">
        <v>61.938699999999997</v>
      </c>
      <c r="R273" s="8">
        <v>54.5642</v>
      </c>
      <c r="S273" s="8">
        <v>24.784400000000002</v>
      </c>
      <c r="T273" s="42">
        <v>0.68</v>
      </c>
      <c r="U273" s="8">
        <v>0.82</v>
      </c>
      <c r="V273" s="8">
        <v>0.69</v>
      </c>
      <c r="W273" s="8">
        <v>0.7</v>
      </c>
      <c r="X273" s="8">
        <v>0.74</v>
      </c>
      <c r="Y273" s="8">
        <v>0.68</v>
      </c>
    </row>
    <row r="274" spans="1:25" ht="23.25" thickBot="1" x14ac:dyDescent="0.4">
      <c r="A274" s="1" t="s">
        <v>18</v>
      </c>
      <c r="B274" s="45">
        <v>64</v>
      </c>
      <c r="C274" s="4">
        <v>70</v>
      </c>
      <c r="D274" s="4">
        <v>73</v>
      </c>
      <c r="E274" s="4">
        <v>84</v>
      </c>
      <c r="F274" s="4">
        <v>68</v>
      </c>
      <c r="G274" s="4">
        <v>49</v>
      </c>
      <c r="H274" s="45">
        <v>43.889200000000002</v>
      </c>
      <c r="I274" s="4">
        <v>51.590899999999998</v>
      </c>
      <c r="J274" s="4">
        <v>57.124099999999999</v>
      </c>
      <c r="K274" s="4">
        <v>69.285499999999999</v>
      </c>
      <c r="L274" s="4">
        <v>38.594900000000003</v>
      </c>
      <c r="M274" s="4">
        <v>31.851700000000001</v>
      </c>
      <c r="N274" s="45">
        <v>43.624600000000001</v>
      </c>
      <c r="O274" s="4">
        <v>51.165999999999997</v>
      </c>
      <c r="P274" s="4">
        <v>56.7652</v>
      </c>
      <c r="Q274" s="4">
        <v>69.240799999999993</v>
      </c>
      <c r="R274" s="4">
        <v>38.415799999999997</v>
      </c>
      <c r="S274" s="4">
        <v>35.644300000000001</v>
      </c>
      <c r="T274" s="45">
        <v>0.69</v>
      </c>
      <c r="U274" s="4">
        <v>0.74</v>
      </c>
      <c r="V274" s="4">
        <v>0.78</v>
      </c>
      <c r="W274" s="4">
        <v>0.82</v>
      </c>
      <c r="X274" s="4">
        <v>0.56999999999999995</v>
      </c>
      <c r="Y274" s="4">
        <v>0.65</v>
      </c>
    </row>
    <row r="275" spans="1:25" x14ac:dyDescent="0.35">
      <c r="A275" s="11" t="s">
        <v>20</v>
      </c>
      <c r="B275" s="12">
        <v>1023</v>
      </c>
      <c r="C275" s="11">
        <v>714</v>
      </c>
      <c r="D275" s="11">
        <v>762</v>
      </c>
      <c r="E275" s="11">
        <v>926</v>
      </c>
      <c r="F275" s="11">
        <v>844</v>
      </c>
      <c r="G275" s="11">
        <v>740</v>
      </c>
      <c r="H275" s="11">
        <v>717.08609999999999</v>
      </c>
      <c r="I275" s="11">
        <v>545.92809999999997</v>
      </c>
      <c r="J275" s="11">
        <v>569.26620000000003</v>
      </c>
      <c r="K275" s="11">
        <v>692.73299999999995</v>
      </c>
      <c r="L275" s="11">
        <v>600.61360000000002</v>
      </c>
      <c r="M275" s="11">
        <v>495.26960000000003</v>
      </c>
      <c r="N275" s="11">
        <v>716.05589999999995</v>
      </c>
      <c r="O275" s="11">
        <v>542.23670000000004</v>
      </c>
      <c r="P275" s="11">
        <v>566.3827</v>
      </c>
      <c r="Q275" s="11">
        <v>691.24469999999997</v>
      </c>
      <c r="R275" s="11">
        <v>604.49109999999996</v>
      </c>
      <c r="S275" s="11">
        <v>504.43299999999999</v>
      </c>
      <c r="T275" s="11">
        <v>0.7</v>
      </c>
      <c r="U275" s="11">
        <v>0.76</v>
      </c>
      <c r="V275" s="11">
        <v>0.75</v>
      </c>
      <c r="W275" s="11">
        <v>0.75</v>
      </c>
      <c r="X275" s="11">
        <v>0.71</v>
      </c>
      <c r="Y275" s="11">
        <v>0.67</v>
      </c>
    </row>
    <row r="276" spans="1:25" x14ac:dyDescent="0.35">
      <c r="A276" s="188" t="s">
        <v>0</v>
      </c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91"/>
      <c r="W276" s="91"/>
      <c r="X276" s="128"/>
      <c r="Y276" s="147"/>
    </row>
    <row r="277" spans="1:25" x14ac:dyDescent="0.35">
      <c r="A277" s="188" t="s">
        <v>282</v>
      </c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91"/>
      <c r="W277" s="91"/>
      <c r="X277" s="128"/>
      <c r="Y277" s="147"/>
    </row>
    <row r="278" spans="1:25" ht="23.25" customHeight="1" thickBot="1" x14ac:dyDescent="0.4">
      <c r="A278" s="186" t="s">
        <v>2</v>
      </c>
      <c r="B278" s="89"/>
      <c r="C278" s="187" t="s">
        <v>3</v>
      </c>
      <c r="D278" s="187"/>
      <c r="E278" s="90"/>
      <c r="F278" s="129"/>
      <c r="G278" s="146"/>
      <c r="H278" s="187" t="s">
        <v>4</v>
      </c>
      <c r="I278" s="187"/>
      <c r="J278" s="90"/>
      <c r="K278" s="90"/>
      <c r="L278" s="130"/>
      <c r="M278" s="148"/>
      <c r="N278" s="189" t="s">
        <v>5</v>
      </c>
      <c r="O278" s="189"/>
      <c r="P278" s="189"/>
      <c r="Q278" s="189"/>
      <c r="R278" s="130"/>
      <c r="S278" s="148"/>
      <c r="T278" s="190" t="s">
        <v>6</v>
      </c>
      <c r="U278" s="190"/>
      <c r="V278" s="190"/>
      <c r="W278" s="190"/>
      <c r="X278" s="131"/>
      <c r="Y278" s="149"/>
    </row>
    <row r="279" spans="1:25" ht="24" thickTop="1" thickBot="1" x14ac:dyDescent="0.4">
      <c r="A279" s="187"/>
      <c r="B279" s="9">
        <v>2557</v>
      </c>
      <c r="C279" s="9">
        <v>2558</v>
      </c>
      <c r="D279" s="9">
        <v>2559</v>
      </c>
      <c r="E279" s="9">
        <v>2560</v>
      </c>
      <c r="F279" s="9">
        <v>2561</v>
      </c>
      <c r="G279" s="9">
        <v>2562</v>
      </c>
      <c r="H279" s="9">
        <v>2557</v>
      </c>
      <c r="I279" s="9">
        <v>2558</v>
      </c>
      <c r="J279" s="9">
        <v>2559</v>
      </c>
      <c r="K279" s="9">
        <v>2560</v>
      </c>
      <c r="L279" s="9">
        <v>2561</v>
      </c>
      <c r="M279" s="9">
        <v>2562</v>
      </c>
      <c r="N279" s="9">
        <v>2557</v>
      </c>
      <c r="O279" s="9">
        <v>2558</v>
      </c>
      <c r="P279" s="9">
        <v>2559</v>
      </c>
      <c r="Q279" s="9">
        <v>2560</v>
      </c>
      <c r="R279" s="9">
        <v>2561</v>
      </c>
      <c r="S279" s="9">
        <v>2562</v>
      </c>
      <c r="T279" s="10">
        <v>2557</v>
      </c>
      <c r="U279" s="10">
        <v>2558</v>
      </c>
      <c r="V279" s="10">
        <v>2559</v>
      </c>
      <c r="W279" s="10">
        <v>2560</v>
      </c>
      <c r="X279" s="149">
        <v>2561</v>
      </c>
      <c r="Y279" s="149">
        <v>2562</v>
      </c>
    </row>
    <row r="280" spans="1:25" ht="24" thickTop="1" thickBot="1" x14ac:dyDescent="0.4">
      <c r="A280" s="5" t="s">
        <v>7</v>
      </c>
      <c r="B280" s="42"/>
      <c r="C280" s="8"/>
      <c r="D280" s="8">
        <v>85</v>
      </c>
      <c r="E280" s="8">
        <v>95</v>
      </c>
      <c r="F280" s="8">
        <v>120</v>
      </c>
      <c r="G280" s="8"/>
      <c r="H280" s="42"/>
      <c r="I280" s="8"/>
      <c r="J280" s="8">
        <v>341.89089999999999</v>
      </c>
      <c r="K280" s="8">
        <v>447.28699999999998</v>
      </c>
      <c r="L280" s="8">
        <v>547.90729999999996</v>
      </c>
      <c r="M280" s="8"/>
      <c r="N280" s="42"/>
      <c r="O280" s="8"/>
      <c r="P280" s="8">
        <v>342.20310000000001</v>
      </c>
      <c r="Q280" s="8">
        <v>445.01310000000001</v>
      </c>
      <c r="R280" s="8">
        <v>545.42880000000002</v>
      </c>
      <c r="S280" s="8"/>
      <c r="T280" s="42"/>
      <c r="U280" s="8"/>
      <c r="V280" s="8">
        <v>4.0199999999999996</v>
      </c>
      <c r="W280" s="8">
        <v>4.71</v>
      </c>
      <c r="X280" s="8">
        <v>4.57</v>
      </c>
      <c r="Y280" s="156"/>
    </row>
    <row r="281" spans="1:25" ht="23.25" thickBot="1" x14ac:dyDescent="0.4">
      <c r="A281" s="1" t="s">
        <v>8</v>
      </c>
      <c r="B281" s="45"/>
      <c r="C281" s="4"/>
      <c r="D281" s="143">
        <v>61</v>
      </c>
      <c r="E281" s="4">
        <v>129</v>
      </c>
      <c r="F281" s="4">
        <v>117</v>
      </c>
      <c r="G281" s="4"/>
      <c r="H281" s="45"/>
      <c r="I281" s="4"/>
      <c r="J281" s="143">
        <v>228.96520000000001</v>
      </c>
      <c r="K281" s="4">
        <v>598.14679999999998</v>
      </c>
      <c r="L281" s="4">
        <v>555.89089999999999</v>
      </c>
      <c r="M281" s="4"/>
      <c r="N281" s="45"/>
      <c r="O281" s="4"/>
      <c r="P281" s="143">
        <v>228.3056</v>
      </c>
      <c r="Q281" s="4">
        <v>592.08770000000004</v>
      </c>
      <c r="R281" s="4">
        <v>554.49760000000003</v>
      </c>
      <c r="S281" s="4"/>
      <c r="T281" s="45"/>
      <c r="U281" s="4"/>
      <c r="V281" s="143">
        <v>3.75</v>
      </c>
      <c r="W281" s="4">
        <v>4.6399999999999997</v>
      </c>
      <c r="X281" s="4">
        <v>4.75</v>
      </c>
      <c r="Y281" s="157"/>
    </row>
    <row r="282" spans="1:25" ht="23.25" thickBot="1" x14ac:dyDescent="0.4">
      <c r="A282" s="5" t="s">
        <v>9</v>
      </c>
      <c r="B282" s="42"/>
      <c r="C282" s="8"/>
      <c r="D282" s="8">
        <v>80</v>
      </c>
      <c r="E282" s="8">
        <v>99</v>
      </c>
      <c r="F282" s="8">
        <v>114</v>
      </c>
      <c r="G282" s="8"/>
      <c r="H282" s="42"/>
      <c r="I282" s="8"/>
      <c r="J282" s="8">
        <v>354.7389</v>
      </c>
      <c r="K282" s="8">
        <v>504.447</v>
      </c>
      <c r="L282" s="8">
        <v>568.6472</v>
      </c>
      <c r="M282" s="8"/>
      <c r="N282" s="42"/>
      <c r="O282" s="8"/>
      <c r="P282" s="8">
        <v>353.22469999999998</v>
      </c>
      <c r="Q282" s="8">
        <v>501.02910000000003</v>
      </c>
      <c r="R282" s="8">
        <v>565.68889999999999</v>
      </c>
      <c r="S282" s="8"/>
      <c r="T282" s="42"/>
      <c r="U282" s="8"/>
      <c r="V282" s="8">
        <v>4.43</v>
      </c>
      <c r="W282" s="8">
        <v>5.0999999999999996</v>
      </c>
      <c r="X282" s="8">
        <v>4.99</v>
      </c>
      <c r="Y282" s="156"/>
    </row>
    <row r="283" spans="1:25" ht="23.25" thickBot="1" x14ac:dyDescent="0.4">
      <c r="A283" s="1" t="s">
        <v>10</v>
      </c>
      <c r="B283" s="45"/>
      <c r="C283" s="4"/>
      <c r="D283" s="143">
        <v>78</v>
      </c>
      <c r="E283" s="4">
        <v>121</v>
      </c>
      <c r="F283" s="4">
        <v>113</v>
      </c>
      <c r="G283" s="4"/>
      <c r="H283" s="45"/>
      <c r="I283" s="4"/>
      <c r="J283" s="143">
        <v>383.46570000000003</v>
      </c>
      <c r="K283" s="4">
        <v>491.89460000000003</v>
      </c>
      <c r="L283" s="4">
        <v>437.05439999999999</v>
      </c>
      <c r="M283" s="4"/>
      <c r="N283" s="45"/>
      <c r="O283" s="4"/>
      <c r="P283" s="143">
        <v>381.83699999999999</v>
      </c>
      <c r="Q283" s="4">
        <v>486.94850000000002</v>
      </c>
      <c r="R283" s="4">
        <v>435.8732</v>
      </c>
      <c r="S283" s="4"/>
      <c r="T283" s="45"/>
      <c r="U283" s="4"/>
      <c r="V283" s="143">
        <v>4.92</v>
      </c>
      <c r="W283" s="4">
        <v>4.07</v>
      </c>
      <c r="X283" s="4">
        <v>3.87</v>
      </c>
      <c r="Y283" s="157"/>
    </row>
    <row r="284" spans="1:25" ht="23.25" thickBot="1" x14ac:dyDescent="0.4">
      <c r="A284" s="5" t="s">
        <v>11</v>
      </c>
      <c r="B284" s="42"/>
      <c r="C284" s="8"/>
      <c r="D284" s="8">
        <v>74</v>
      </c>
      <c r="E284" s="8">
        <v>119</v>
      </c>
      <c r="F284" s="8">
        <v>114</v>
      </c>
      <c r="G284" s="8"/>
      <c r="H284" s="42"/>
      <c r="I284" s="8"/>
      <c r="J284" s="8">
        <v>355.19990000000001</v>
      </c>
      <c r="K284" s="8">
        <v>569.6386</v>
      </c>
      <c r="L284" s="8">
        <v>437.40640000000002</v>
      </c>
      <c r="M284" s="8"/>
      <c r="N284" s="42"/>
      <c r="O284" s="8"/>
      <c r="P284" s="8">
        <v>354.59039999999999</v>
      </c>
      <c r="Q284" s="8">
        <v>563.31330000000003</v>
      </c>
      <c r="R284" s="8">
        <v>435.38729999999998</v>
      </c>
      <c r="S284" s="8"/>
      <c r="T284" s="42"/>
      <c r="U284" s="8"/>
      <c r="V284" s="8">
        <v>4.8</v>
      </c>
      <c r="W284" s="8">
        <v>4.79</v>
      </c>
      <c r="X284" s="8">
        <v>3.84</v>
      </c>
      <c r="Y284" s="156"/>
    </row>
    <row r="285" spans="1:25" ht="23.25" thickBot="1" x14ac:dyDescent="0.4">
      <c r="A285" s="1" t="s">
        <v>12</v>
      </c>
      <c r="B285" s="45"/>
      <c r="C285" s="4"/>
      <c r="D285" s="143">
        <v>64</v>
      </c>
      <c r="E285" s="4">
        <v>145</v>
      </c>
      <c r="F285" s="4">
        <v>144</v>
      </c>
      <c r="G285" s="4"/>
      <c r="H285" s="45"/>
      <c r="I285" s="4"/>
      <c r="J285" s="143">
        <v>298.80509999999998</v>
      </c>
      <c r="K285" s="4">
        <v>604.41010000000006</v>
      </c>
      <c r="L285" s="4">
        <v>621.52369999999996</v>
      </c>
      <c r="M285" s="4"/>
      <c r="N285" s="45"/>
      <c r="O285" s="4"/>
      <c r="P285" s="143">
        <v>298.04219999999998</v>
      </c>
      <c r="Q285" s="4">
        <v>597.50360000000001</v>
      </c>
      <c r="R285" s="4">
        <v>618.9778</v>
      </c>
      <c r="S285" s="4"/>
      <c r="T285" s="45"/>
      <c r="U285" s="4"/>
      <c r="V285" s="143">
        <v>4.67</v>
      </c>
      <c r="W285" s="4">
        <v>4.17</v>
      </c>
      <c r="X285" s="4">
        <v>4.32</v>
      </c>
      <c r="Y285" s="157"/>
    </row>
    <row r="286" spans="1:25" ht="23.25" thickBot="1" x14ac:dyDescent="0.4">
      <c r="A286" s="5" t="s">
        <v>13</v>
      </c>
      <c r="B286" s="42"/>
      <c r="C286" s="8"/>
      <c r="D286" s="8">
        <v>75</v>
      </c>
      <c r="E286" s="8">
        <v>126</v>
      </c>
      <c r="F286" s="8">
        <v>107</v>
      </c>
      <c r="G286" s="8"/>
      <c r="H286" s="42"/>
      <c r="I286" s="8"/>
      <c r="J286" s="8">
        <v>318.4726</v>
      </c>
      <c r="K286" s="8">
        <v>633.56870000000004</v>
      </c>
      <c r="L286" s="8">
        <v>450.40519999999998</v>
      </c>
      <c r="M286" s="8"/>
      <c r="N286" s="42"/>
      <c r="O286" s="8"/>
      <c r="P286" s="8">
        <v>316.49619999999999</v>
      </c>
      <c r="Q286" s="8">
        <v>627.99400000000003</v>
      </c>
      <c r="R286" s="8">
        <v>447.48110000000003</v>
      </c>
      <c r="S286" s="8"/>
      <c r="T286" s="42"/>
      <c r="U286" s="8"/>
      <c r="V286" s="8">
        <v>4.25</v>
      </c>
      <c r="W286" s="8">
        <v>5.03</v>
      </c>
      <c r="X286" s="8">
        <v>4.21</v>
      </c>
      <c r="Y286" s="156"/>
    </row>
    <row r="287" spans="1:25" ht="23.25" thickBot="1" x14ac:dyDescent="0.4">
      <c r="A287" s="1" t="s">
        <v>14</v>
      </c>
      <c r="B287" s="45"/>
      <c r="C287" s="4"/>
      <c r="D287" s="143">
        <v>77</v>
      </c>
      <c r="E287" s="4">
        <v>138</v>
      </c>
      <c r="F287" s="4">
        <v>129</v>
      </c>
      <c r="G287" s="4"/>
      <c r="H287" s="45"/>
      <c r="I287" s="4"/>
      <c r="J287" s="143">
        <v>335.59480000000002</v>
      </c>
      <c r="K287" s="4">
        <v>654.95870000000002</v>
      </c>
      <c r="L287" s="4">
        <v>567.99559999999997</v>
      </c>
      <c r="M287" s="4"/>
      <c r="N287" s="45"/>
      <c r="O287" s="4"/>
      <c r="P287" s="143">
        <v>335.60090000000002</v>
      </c>
      <c r="Q287" s="4">
        <v>642.90449999999998</v>
      </c>
      <c r="R287" s="4">
        <v>563.09169999999995</v>
      </c>
      <c r="S287" s="4"/>
      <c r="T287" s="45"/>
      <c r="U287" s="4"/>
      <c r="V287" s="143">
        <v>4.3600000000000003</v>
      </c>
      <c r="W287" s="4">
        <v>4.75</v>
      </c>
      <c r="X287" s="4">
        <v>4.4000000000000004</v>
      </c>
      <c r="Y287" s="157"/>
    </row>
    <row r="288" spans="1:25" ht="23.25" thickBot="1" x14ac:dyDescent="0.4">
      <c r="A288" s="5" t="s">
        <v>15</v>
      </c>
      <c r="B288" s="42"/>
      <c r="C288" s="8"/>
      <c r="D288" s="8">
        <v>78</v>
      </c>
      <c r="E288" s="8">
        <v>146</v>
      </c>
      <c r="F288" s="8">
        <v>112</v>
      </c>
      <c r="G288" s="8"/>
      <c r="H288" s="42"/>
      <c r="I288" s="8"/>
      <c r="J288" s="8">
        <v>355.50889999999998</v>
      </c>
      <c r="K288" s="8">
        <v>692.77840000000003</v>
      </c>
      <c r="L288" s="8">
        <v>549.97829999999999</v>
      </c>
      <c r="M288" s="8"/>
      <c r="N288" s="42"/>
      <c r="O288" s="8"/>
      <c r="P288" s="8">
        <v>354.65129999999999</v>
      </c>
      <c r="Q288" s="8">
        <v>685.82410000000004</v>
      </c>
      <c r="R288" s="8">
        <v>546.32809999999995</v>
      </c>
      <c r="S288" s="8"/>
      <c r="T288" s="42"/>
      <c r="U288" s="8"/>
      <c r="V288" s="8">
        <v>4.5599999999999996</v>
      </c>
      <c r="W288" s="8">
        <v>4.75</v>
      </c>
      <c r="X288" s="8">
        <v>4.91</v>
      </c>
      <c r="Y288" s="156"/>
    </row>
    <row r="289" spans="1:25" ht="23.25" thickBot="1" x14ac:dyDescent="0.4">
      <c r="A289" s="1" t="s">
        <v>16</v>
      </c>
      <c r="B289" s="45"/>
      <c r="C289" s="4"/>
      <c r="D289" s="143">
        <v>94</v>
      </c>
      <c r="E289" s="4">
        <v>147</v>
      </c>
      <c r="F289" s="4">
        <v>8</v>
      </c>
      <c r="G289" s="4"/>
      <c r="H289" s="45"/>
      <c r="I289" s="4"/>
      <c r="J289" s="143">
        <v>414.19470000000001</v>
      </c>
      <c r="K289" s="4">
        <v>767.10530000000006</v>
      </c>
      <c r="L289" s="4">
        <v>38.791899999999998</v>
      </c>
      <c r="M289" s="4"/>
      <c r="N289" s="45"/>
      <c r="O289" s="4"/>
      <c r="P289" s="143">
        <v>411.76600000000002</v>
      </c>
      <c r="Q289" s="4">
        <v>763.48889999999994</v>
      </c>
      <c r="R289" s="4">
        <v>38.255400000000002</v>
      </c>
      <c r="S289" s="4"/>
      <c r="T289" s="45"/>
      <c r="U289" s="4"/>
      <c r="V289" s="143">
        <v>4.41</v>
      </c>
      <c r="W289" s="4">
        <v>5.22</v>
      </c>
      <c r="X289" s="4">
        <v>4.8499999999999996</v>
      </c>
      <c r="Y289" s="157"/>
    </row>
    <row r="290" spans="1:25" ht="23.25" thickBot="1" x14ac:dyDescent="0.4">
      <c r="A290" s="5" t="s">
        <v>17</v>
      </c>
      <c r="B290" s="42"/>
      <c r="C290" s="8"/>
      <c r="D290" s="8">
        <v>82</v>
      </c>
      <c r="E290" s="8">
        <v>156</v>
      </c>
      <c r="F290" s="8">
        <v>0</v>
      </c>
      <c r="G290" s="8"/>
      <c r="H290" s="42"/>
      <c r="I290" s="8"/>
      <c r="J290" s="8">
        <v>408.95699999999999</v>
      </c>
      <c r="K290" s="8">
        <v>724.03700000000003</v>
      </c>
      <c r="L290" s="8">
        <v>0</v>
      </c>
      <c r="M290" s="8"/>
      <c r="N290" s="42"/>
      <c r="O290" s="8"/>
      <c r="P290" s="8">
        <v>408.25369999999998</v>
      </c>
      <c r="Q290" s="8">
        <v>720.30529999999999</v>
      </c>
      <c r="R290" s="8">
        <v>0</v>
      </c>
      <c r="S290" s="8"/>
      <c r="T290" s="42"/>
      <c r="U290" s="8"/>
      <c r="V290" s="8">
        <v>4.99</v>
      </c>
      <c r="W290" s="8">
        <v>4.6399999999999997</v>
      </c>
      <c r="X290" s="8">
        <v>0</v>
      </c>
      <c r="Y290" s="156"/>
    </row>
    <row r="291" spans="1:25" ht="23.25" thickBot="1" x14ac:dyDescent="0.4">
      <c r="A291" s="1" t="s">
        <v>18</v>
      </c>
      <c r="B291" s="45"/>
      <c r="C291" s="4"/>
      <c r="D291" s="143">
        <v>88</v>
      </c>
      <c r="E291" s="4">
        <v>140</v>
      </c>
      <c r="F291" s="4">
        <v>0</v>
      </c>
      <c r="G291" s="4"/>
      <c r="H291" s="45"/>
      <c r="I291" s="4"/>
      <c r="J291" s="143">
        <v>439.01400000000001</v>
      </c>
      <c r="K291" s="4">
        <v>686.68119999999999</v>
      </c>
      <c r="L291" s="4">
        <v>0</v>
      </c>
      <c r="M291" s="4"/>
      <c r="N291" s="45"/>
      <c r="O291" s="4"/>
      <c r="P291" s="143">
        <v>436.51769999999999</v>
      </c>
      <c r="Q291" s="4">
        <v>683.09339999999997</v>
      </c>
      <c r="R291" s="4">
        <v>0</v>
      </c>
      <c r="S291" s="4"/>
      <c r="T291" s="45"/>
      <c r="U291" s="4"/>
      <c r="V291" s="143">
        <v>4.99</v>
      </c>
      <c r="W291" s="4">
        <v>4.9000000000000004</v>
      </c>
      <c r="X291" s="4">
        <v>0</v>
      </c>
      <c r="Y291" s="157"/>
    </row>
    <row r="292" spans="1:25" x14ac:dyDescent="0.35">
      <c r="A292" s="11" t="s">
        <v>20</v>
      </c>
      <c r="B292" s="12"/>
      <c r="C292" s="11"/>
      <c r="D292" s="144">
        <v>936</v>
      </c>
      <c r="E292" s="12">
        <v>1561</v>
      </c>
      <c r="F292" s="12">
        <v>1078</v>
      </c>
      <c r="G292" s="12"/>
      <c r="H292" s="11"/>
      <c r="I292" s="11"/>
      <c r="J292" s="145">
        <v>4234.8077000000003</v>
      </c>
      <c r="K292" s="13">
        <v>7374.9534000000003</v>
      </c>
      <c r="L292" s="13">
        <v>4775.6009000000004</v>
      </c>
      <c r="M292" s="13"/>
      <c r="N292" s="11"/>
      <c r="O292" s="11"/>
      <c r="P292" s="145">
        <v>4221.4888000000001</v>
      </c>
      <c r="Q292" s="13">
        <v>7309.5055000000002</v>
      </c>
      <c r="R292" s="13">
        <v>4751.0099</v>
      </c>
      <c r="S292" s="13"/>
      <c r="T292" s="11"/>
      <c r="U292" s="11"/>
      <c r="V292" s="144">
        <v>4.5199999999999996</v>
      </c>
      <c r="W292" s="11">
        <v>4.72</v>
      </c>
      <c r="X292" s="11">
        <v>4.43</v>
      </c>
      <c r="Y292" s="158"/>
    </row>
    <row r="293" spans="1:25" x14ac:dyDescent="0.35">
      <c r="A293" s="188" t="s">
        <v>0</v>
      </c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91"/>
      <c r="W293" s="91"/>
      <c r="X293" s="128"/>
      <c r="Y293" s="147"/>
    </row>
    <row r="294" spans="1:25" x14ac:dyDescent="0.35">
      <c r="A294" s="188" t="s">
        <v>283</v>
      </c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91"/>
      <c r="W294" s="91"/>
      <c r="X294" s="128"/>
      <c r="Y294" s="147"/>
    </row>
    <row r="295" spans="1:25" ht="23.25" customHeight="1" thickBot="1" x14ac:dyDescent="0.4">
      <c r="A295" s="186" t="s">
        <v>2</v>
      </c>
      <c r="B295" s="89"/>
      <c r="C295" s="187" t="s">
        <v>3</v>
      </c>
      <c r="D295" s="187"/>
      <c r="E295" s="90"/>
      <c r="F295" s="129"/>
      <c r="G295" s="146"/>
      <c r="H295" s="187" t="s">
        <v>4</v>
      </c>
      <c r="I295" s="187"/>
      <c r="J295" s="90"/>
      <c r="K295" s="90"/>
      <c r="L295" s="130"/>
      <c r="M295" s="148"/>
      <c r="N295" s="189" t="s">
        <v>5</v>
      </c>
      <c r="O295" s="189"/>
      <c r="P295" s="189"/>
      <c r="Q295" s="189"/>
      <c r="R295" s="130"/>
      <c r="S295" s="148"/>
      <c r="T295" s="190" t="s">
        <v>6</v>
      </c>
      <c r="U295" s="190"/>
      <c r="V295" s="190"/>
      <c r="W295" s="190"/>
      <c r="X295" s="131"/>
      <c r="Y295" s="149"/>
    </row>
    <row r="296" spans="1:25" ht="24" thickTop="1" thickBot="1" x14ac:dyDescent="0.4">
      <c r="A296" s="187"/>
      <c r="B296" s="9">
        <v>2557</v>
      </c>
      <c r="C296" s="9">
        <v>2558</v>
      </c>
      <c r="D296" s="9">
        <v>2559</v>
      </c>
      <c r="E296" s="9">
        <v>2560</v>
      </c>
      <c r="F296" s="9">
        <v>2561</v>
      </c>
      <c r="G296" s="9">
        <v>2562</v>
      </c>
      <c r="H296" s="9">
        <v>2557</v>
      </c>
      <c r="I296" s="9">
        <v>2558</v>
      </c>
      <c r="J296" s="9">
        <v>2559</v>
      </c>
      <c r="K296" s="9">
        <v>2560</v>
      </c>
      <c r="L296" s="9">
        <v>2561</v>
      </c>
      <c r="M296" s="9">
        <v>2562</v>
      </c>
      <c r="N296" s="9">
        <v>2557</v>
      </c>
      <c r="O296" s="9">
        <v>2558</v>
      </c>
      <c r="P296" s="9">
        <v>2559</v>
      </c>
      <c r="Q296" s="9">
        <v>2560</v>
      </c>
      <c r="R296" s="9">
        <v>2561</v>
      </c>
      <c r="S296" s="9">
        <v>2562</v>
      </c>
      <c r="T296" s="10">
        <v>2557</v>
      </c>
      <c r="U296" s="10">
        <v>2558</v>
      </c>
      <c r="V296" s="10">
        <v>2559</v>
      </c>
      <c r="W296" s="10">
        <v>2560</v>
      </c>
      <c r="X296" s="149">
        <v>2561</v>
      </c>
      <c r="Y296" s="149">
        <v>2562</v>
      </c>
    </row>
    <row r="297" spans="1:25" ht="24" thickTop="1" thickBot="1" x14ac:dyDescent="0.4">
      <c r="A297" s="5" t="s">
        <v>7</v>
      </c>
      <c r="B297" s="6">
        <v>1100</v>
      </c>
      <c r="C297" s="8">
        <v>709</v>
      </c>
      <c r="D297" s="8">
        <v>512</v>
      </c>
      <c r="E297" s="8">
        <v>81</v>
      </c>
      <c r="F297" s="8">
        <v>0</v>
      </c>
      <c r="G297" s="8"/>
      <c r="H297" s="7">
        <v>1485.7648999999999</v>
      </c>
      <c r="I297" s="8">
        <v>987.9076</v>
      </c>
      <c r="J297" s="8">
        <v>715.63139999999999</v>
      </c>
      <c r="K297" s="8">
        <v>138.42250000000001</v>
      </c>
      <c r="L297" s="8">
        <v>0</v>
      </c>
      <c r="M297" s="8"/>
      <c r="N297" s="7">
        <v>1485.7707</v>
      </c>
      <c r="O297" s="8">
        <v>987.9076</v>
      </c>
      <c r="P297" s="8">
        <v>715.56230000000005</v>
      </c>
      <c r="Q297" s="8">
        <v>138.42250000000001</v>
      </c>
      <c r="R297" s="8">
        <v>0</v>
      </c>
      <c r="S297" s="8"/>
      <c r="T297" s="8">
        <v>1.35</v>
      </c>
      <c r="U297" s="8">
        <v>1.39</v>
      </c>
      <c r="V297" s="8">
        <v>1.4</v>
      </c>
      <c r="W297" s="8">
        <v>1.71</v>
      </c>
      <c r="X297" s="8">
        <v>0</v>
      </c>
      <c r="Y297" s="156"/>
    </row>
    <row r="298" spans="1:25" ht="23.25" thickBot="1" x14ac:dyDescent="0.4">
      <c r="A298" s="1" t="s">
        <v>8</v>
      </c>
      <c r="B298" s="4">
        <v>906</v>
      </c>
      <c r="C298" s="4">
        <v>592</v>
      </c>
      <c r="D298" s="4">
        <v>655</v>
      </c>
      <c r="E298" s="4">
        <v>18</v>
      </c>
      <c r="F298" s="4">
        <v>0</v>
      </c>
      <c r="G298" s="4"/>
      <c r="H298" s="3">
        <v>1229.3416999999999</v>
      </c>
      <c r="I298" s="4">
        <v>836.39329999999995</v>
      </c>
      <c r="J298" s="4">
        <v>913.55129999999997</v>
      </c>
      <c r="K298" s="4">
        <v>65.466099999999997</v>
      </c>
      <c r="L298" s="4">
        <v>0</v>
      </c>
      <c r="M298" s="4"/>
      <c r="N298" s="3">
        <v>1229.2378000000001</v>
      </c>
      <c r="O298" s="4">
        <v>836.36040000000003</v>
      </c>
      <c r="P298" s="4">
        <v>913.55129999999997</v>
      </c>
      <c r="Q298" s="4">
        <v>65.334699999999998</v>
      </c>
      <c r="R298" s="4">
        <v>0</v>
      </c>
      <c r="S298" s="4"/>
      <c r="T298" s="4">
        <v>1.36</v>
      </c>
      <c r="U298" s="4">
        <v>1.41</v>
      </c>
      <c r="V298" s="4">
        <v>1.39</v>
      </c>
      <c r="W298" s="4">
        <v>3.64</v>
      </c>
      <c r="X298" s="4">
        <v>0</v>
      </c>
      <c r="Y298" s="157"/>
    </row>
    <row r="299" spans="1:25" ht="23.25" thickBot="1" x14ac:dyDescent="0.4">
      <c r="A299" s="5" t="s">
        <v>9</v>
      </c>
      <c r="B299" s="8">
        <v>652</v>
      </c>
      <c r="C299" s="8">
        <v>521</v>
      </c>
      <c r="D299" s="8">
        <v>630</v>
      </c>
      <c r="E299" s="8">
        <v>10</v>
      </c>
      <c r="F299" s="8">
        <v>0</v>
      </c>
      <c r="G299" s="8"/>
      <c r="H299" s="8">
        <v>884.77200000000005</v>
      </c>
      <c r="I299" s="8">
        <v>713.23569999999995</v>
      </c>
      <c r="J299" s="8">
        <v>874.67020000000002</v>
      </c>
      <c r="K299" s="8">
        <v>39.693800000000003</v>
      </c>
      <c r="L299" s="8">
        <v>0</v>
      </c>
      <c r="M299" s="8"/>
      <c r="N299" s="8">
        <v>884.77200000000005</v>
      </c>
      <c r="O299" s="8">
        <v>713.23569999999995</v>
      </c>
      <c r="P299" s="8">
        <v>874.53599999999994</v>
      </c>
      <c r="Q299" s="8">
        <v>39.693800000000003</v>
      </c>
      <c r="R299" s="8">
        <v>0</v>
      </c>
      <c r="S299" s="8"/>
      <c r="T299" s="8">
        <v>1.36</v>
      </c>
      <c r="U299" s="8">
        <v>1.37</v>
      </c>
      <c r="V299" s="8">
        <v>1.39</v>
      </c>
      <c r="W299" s="8">
        <v>3.97</v>
      </c>
      <c r="X299" s="8">
        <v>0</v>
      </c>
      <c r="Y299" s="156"/>
    </row>
    <row r="300" spans="1:25" ht="23.25" thickBot="1" x14ac:dyDescent="0.4">
      <c r="A300" s="1" t="s">
        <v>10</v>
      </c>
      <c r="B300" s="4">
        <v>812</v>
      </c>
      <c r="C300" s="4">
        <v>591</v>
      </c>
      <c r="D300" s="4">
        <v>483</v>
      </c>
      <c r="E300" s="4">
        <v>105</v>
      </c>
      <c r="F300" s="4">
        <v>0</v>
      </c>
      <c r="G300" s="4"/>
      <c r="H300" s="3">
        <v>1096.8228999999999</v>
      </c>
      <c r="I300" s="4">
        <v>821.52589999999998</v>
      </c>
      <c r="J300" s="4">
        <v>684.74170000000004</v>
      </c>
      <c r="K300" s="4">
        <v>158.07380000000001</v>
      </c>
      <c r="L300" s="4">
        <v>0</v>
      </c>
      <c r="M300" s="4"/>
      <c r="N300" s="3">
        <v>1096.7538</v>
      </c>
      <c r="O300" s="4">
        <v>821.46429999999998</v>
      </c>
      <c r="P300" s="4">
        <v>684.56500000000005</v>
      </c>
      <c r="Q300" s="4">
        <v>158.07380000000001</v>
      </c>
      <c r="R300" s="4">
        <v>0</v>
      </c>
      <c r="S300" s="4"/>
      <c r="T300" s="4">
        <v>1.35</v>
      </c>
      <c r="U300" s="4">
        <v>1.39</v>
      </c>
      <c r="V300" s="4">
        <v>1.42</v>
      </c>
      <c r="W300" s="4">
        <v>1.51</v>
      </c>
      <c r="X300" s="4">
        <v>0</v>
      </c>
      <c r="Y300" s="157"/>
    </row>
    <row r="301" spans="1:25" ht="23.25" thickBot="1" x14ac:dyDescent="0.4">
      <c r="A301" s="5" t="s">
        <v>11</v>
      </c>
      <c r="B301" s="8">
        <v>640</v>
      </c>
      <c r="C301" s="8">
        <v>645</v>
      </c>
      <c r="D301" s="8">
        <v>441</v>
      </c>
      <c r="E301" s="8">
        <v>137</v>
      </c>
      <c r="F301" s="8">
        <v>0</v>
      </c>
      <c r="G301" s="8"/>
      <c r="H301" s="8">
        <v>879.60590000000002</v>
      </c>
      <c r="I301" s="8">
        <v>890.73699999999997</v>
      </c>
      <c r="J301" s="8">
        <v>624.07420000000002</v>
      </c>
      <c r="K301" s="8">
        <v>202.6105</v>
      </c>
      <c r="L301" s="8">
        <v>0</v>
      </c>
      <c r="M301" s="8"/>
      <c r="N301" s="8">
        <v>879.60590000000002</v>
      </c>
      <c r="O301" s="8">
        <v>890.79129999999998</v>
      </c>
      <c r="P301" s="8">
        <v>624.07420000000002</v>
      </c>
      <c r="Q301" s="8">
        <v>202.6105</v>
      </c>
      <c r="R301" s="8">
        <v>0</v>
      </c>
      <c r="S301" s="8"/>
      <c r="T301" s="8">
        <v>1.37</v>
      </c>
      <c r="U301" s="8">
        <v>1.38</v>
      </c>
      <c r="V301" s="8">
        <v>1.42</v>
      </c>
      <c r="W301" s="8">
        <v>1.48</v>
      </c>
      <c r="X301" s="8">
        <v>0</v>
      </c>
      <c r="Y301" s="156"/>
    </row>
    <row r="302" spans="1:25" ht="23.25" thickBot="1" x14ac:dyDescent="0.4">
      <c r="A302" s="1" t="s">
        <v>12</v>
      </c>
      <c r="B302" s="4">
        <v>778</v>
      </c>
      <c r="C302" s="4">
        <v>741</v>
      </c>
      <c r="D302" s="4">
        <v>571</v>
      </c>
      <c r="E302" s="4">
        <v>165</v>
      </c>
      <c r="F302" s="4">
        <v>0</v>
      </c>
      <c r="G302" s="4"/>
      <c r="H302" s="3">
        <v>1063.8970999999999</v>
      </c>
      <c r="I302" s="3">
        <v>1019.378</v>
      </c>
      <c r="J302" s="4">
        <v>788.28660000000002</v>
      </c>
      <c r="K302" s="4">
        <v>232.11490000000001</v>
      </c>
      <c r="L302" s="4">
        <v>0</v>
      </c>
      <c r="M302" s="4"/>
      <c r="N302" s="3">
        <v>1063.8970999999999</v>
      </c>
      <c r="O302" s="3">
        <v>1019.2133</v>
      </c>
      <c r="P302" s="4">
        <v>788.19269999999995</v>
      </c>
      <c r="Q302" s="4">
        <v>232.11490000000001</v>
      </c>
      <c r="R302" s="4">
        <v>0</v>
      </c>
      <c r="S302" s="4"/>
      <c r="T302" s="4">
        <v>1.37</v>
      </c>
      <c r="U302" s="4">
        <v>1.38</v>
      </c>
      <c r="V302" s="4">
        <v>1.38</v>
      </c>
      <c r="W302" s="4">
        <v>1.41</v>
      </c>
      <c r="X302" s="4">
        <v>0</v>
      </c>
      <c r="Y302" s="157"/>
    </row>
    <row r="303" spans="1:25" ht="23.25" thickBot="1" x14ac:dyDescent="0.4">
      <c r="A303" s="5" t="s">
        <v>13</v>
      </c>
      <c r="B303" s="8">
        <v>742</v>
      </c>
      <c r="C303" s="8">
        <v>708</v>
      </c>
      <c r="D303" s="8">
        <v>447</v>
      </c>
      <c r="E303" s="8">
        <v>181</v>
      </c>
      <c r="F303" s="8">
        <v>0</v>
      </c>
      <c r="G303" s="8"/>
      <c r="H303" s="7">
        <v>1004.0154</v>
      </c>
      <c r="I303" s="8">
        <v>971.00710000000004</v>
      </c>
      <c r="J303" s="8">
        <v>624.21199999999999</v>
      </c>
      <c r="K303" s="8">
        <v>258.27609999999999</v>
      </c>
      <c r="L303" s="8">
        <v>0</v>
      </c>
      <c r="M303" s="8"/>
      <c r="N303" s="7">
        <v>1003.8647999999999</v>
      </c>
      <c r="O303" s="8">
        <v>970.88080000000002</v>
      </c>
      <c r="P303" s="8">
        <v>624.21199999999999</v>
      </c>
      <c r="Q303" s="8">
        <v>258.27609999999999</v>
      </c>
      <c r="R303" s="8">
        <v>0</v>
      </c>
      <c r="S303" s="8"/>
      <c r="T303" s="8">
        <v>1.35</v>
      </c>
      <c r="U303" s="8">
        <v>1.37</v>
      </c>
      <c r="V303" s="8">
        <v>1.4</v>
      </c>
      <c r="W303" s="8">
        <v>1.43</v>
      </c>
      <c r="X303" s="8">
        <v>0</v>
      </c>
      <c r="Y303" s="156"/>
    </row>
    <row r="304" spans="1:25" ht="23.25" thickBot="1" x14ac:dyDescent="0.4">
      <c r="A304" s="1" t="s">
        <v>14</v>
      </c>
      <c r="B304" s="4">
        <v>907</v>
      </c>
      <c r="C304" s="4">
        <v>729</v>
      </c>
      <c r="D304" s="4">
        <v>464</v>
      </c>
      <c r="E304" s="4">
        <v>147</v>
      </c>
      <c r="F304" s="4">
        <v>0</v>
      </c>
      <c r="G304" s="4"/>
      <c r="H304" s="3">
        <v>1244.8903</v>
      </c>
      <c r="I304" s="3">
        <v>1025.8081</v>
      </c>
      <c r="J304" s="4">
        <v>657.65160000000003</v>
      </c>
      <c r="K304" s="4">
        <v>219.07579999999999</v>
      </c>
      <c r="L304" s="4">
        <v>0</v>
      </c>
      <c r="M304" s="4"/>
      <c r="N304" s="3">
        <v>1244.8001999999999</v>
      </c>
      <c r="O304" s="3">
        <v>1025.7695000000001</v>
      </c>
      <c r="P304" s="4">
        <v>657.65160000000003</v>
      </c>
      <c r="Q304" s="4">
        <v>219.07579999999999</v>
      </c>
      <c r="R304" s="4">
        <v>0</v>
      </c>
      <c r="S304" s="4"/>
      <c r="T304" s="4">
        <v>1.37</v>
      </c>
      <c r="U304" s="4">
        <v>1.41</v>
      </c>
      <c r="V304" s="4">
        <v>1.42</v>
      </c>
      <c r="W304" s="4">
        <v>1.49</v>
      </c>
      <c r="X304" s="4">
        <v>0</v>
      </c>
      <c r="Y304" s="157"/>
    </row>
    <row r="305" spans="1:25" ht="23.25" thickBot="1" x14ac:dyDescent="0.4">
      <c r="A305" s="5" t="s">
        <v>15</v>
      </c>
      <c r="B305" s="8">
        <v>994</v>
      </c>
      <c r="C305" s="8">
        <v>688</v>
      </c>
      <c r="D305" s="8">
        <v>522</v>
      </c>
      <c r="E305" s="8">
        <v>128</v>
      </c>
      <c r="F305" s="8">
        <v>0</v>
      </c>
      <c r="G305" s="8"/>
      <c r="H305" s="7">
        <v>1367.7800999999999</v>
      </c>
      <c r="I305" s="8">
        <v>941.85329999999999</v>
      </c>
      <c r="J305" s="8">
        <v>742.69680000000005</v>
      </c>
      <c r="K305" s="8">
        <v>185.9941</v>
      </c>
      <c r="L305" s="8">
        <v>0</v>
      </c>
      <c r="M305" s="8"/>
      <c r="N305" s="7">
        <v>1367.8087</v>
      </c>
      <c r="O305" s="8">
        <v>941.75019999999995</v>
      </c>
      <c r="P305" s="8">
        <v>742.303</v>
      </c>
      <c r="Q305" s="8">
        <v>185.9941</v>
      </c>
      <c r="R305" s="8">
        <v>0</v>
      </c>
      <c r="S305" s="8"/>
      <c r="T305" s="8">
        <v>1.38</v>
      </c>
      <c r="U305" s="8">
        <v>1.37</v>
      </c>
      <c r="V305" s="8">
        <v>1.42</v>
      </c>
      <c r="W305" s="8">
        <v>1.45</v>
      </c>
      <c r="X305" s="8">
        <v>0</v>
      </c>
      <c r="Y305" s="156"/>
    </row>
    <row r="306" spans="1:25" ht="23.25" thickBot="1" x14ac:dyDescent="0.4">
      <c r="A306" s="1" t="s">
        <v>16</v>
      </c>
      <c r="B306" s="2">
        <v>1020</v>
      </c>
      <c r="C306" s="4">
        <v>611</v>
      </c>
      <c r="D306" s="4">
        <v>521</v>
      </c>
      <c r="E306" s="4">
        <v>52</v>
      </c>
      <c r="F306" s="4">
        <v>0</v>
      </c>
      <c r="G306" s="4"/>
      <c r="H306" s="3">
        <v>1412.6460999999999</v>
      </c>
      <c r="I306" s="4">
        <v>846.49770000000001</v>
      </c>
      <c r="J306" s="4">
        <v>727.16300000000001</v>
      </c>
      <c r="K306" s="4">
        <v>97.8917</v>
      </c>
      <c r="L306" s="4">
        <v>0</v>
      </c>
      <c r="M306" s="4"/>
      <c r="N306" s="3">
        <v>1412.6457</v>
      </c>
      <c r="O306" s="4">
        <v>846.55029999999999</v>
      </c>
      <c r="P306" s="4">
        <v>727.16300000000001</v>
      </c>
      <c r="Q306" s="4">
        <v>97.8917</v>
      </c>
      <c r="R306" s="4">
        <v>0</v>
      </c>
      <c r="S306" s="4"/>
      <c r="T306" s="4">
        <v>1.38</v>
      </c>
      <c r="U306" s="4">
        <v>1.39</v>
      </c>
      <c r="V306" s="4">
        <v>1.4</v>
      </c>
      <c r="W306" s="4">
        <v>1.88</v>
      </c>
      <c r="X306" s="4">
        <v>0</v>
      </c>
      <c r="Y306" s="157"/>
    </row>
    <row r="307" spans="1:25" ht="23.25" thickBot="1" x14ac:dyDescent="0.4">
      <c r="A307" s="5" t="s">
        <v>17</v>
      </c>
      <c r="B307" s="8">
        <v>972</v>
      </c>
      <c r="C307" s="8">
        <v>438</v>
      </c>
      <c r="D307" s="8">
        <v>497</v>
      </c>
      <c r="E307" s="8">
        <v>22</v>
      </c>
      <c r="F307" s="8">
        <v>0</v>
      </c>
      <c r="G307" s="8"/>
      <c r="H307" s="7">
        <v>1338.6883</v>
      </c>
      <c r="I307" s="8">
        <v>619.04899999999998</v>
      </c>
      <c r="J307" s="8">
        <v>703.76329999999996</v>
      </c>
      <c r="K307" s="8">
        <v>43.339199999999998</v>
      </c>
      <c r="L307" s="8">
        <v>0</v>
      </c>
      <c r="M307" s="8"/>
      <c r="N307" s="7">
        <v>1338.6436000000001</v>
      </c>
      <c r="O307" s="8">
        <v>619.07910000000004</v>
      </c>
      <c r="P307" s="8">
        <v>703.76329999999996</v>
      </c>
      <c r="Q307" s="8">
        <v>43.339199999999998</v>
      </c>
      <c r="R307" s="8">
        <v>0</v>
      </c>
      <c r="S307" s="8"/>
      <c r="T307" s="8">
        <v>1.38</v>
      </c>
      <c r="U307" s="8">
        <v>1.41</v>
      </c>
      <c r="V307" s="8">
        <v>1.42</v>
      </c>
      <c r="W307" s="8">
        <v>1.97</v>
      </c>
      <c r="X307" s="8">
        <v>0</v>
      </c>
      <c r="Y307" s="156"/>
    </row>
    <row r="308" spans="1:25" ht="23.25" thickBot="1" x14ac:dyDescent="0.4">
      <c r="A308" s="1" t="s">
        <v>18</v>
      </c>
      <c r="B308" s="4">
        <v>751</v>
      </c>
      <c r="C308" s="4">
        <v>532</v>
      </c>
      <c r="D308" s="4">
        <v>590</v>
      </c>
      <c r="E308" s="4">
        <v>25</v>
      </c>
      <c r="F308" s="4">
        <v>0</v>
      </c>
      <c r="G308" s="4"/>
      <c r="H308" s="3">
        <v>1046.9974</v>
      </c>
      <c r="I308" s="4">
        <v>746.79870000000005</v>
      </c>
      <c r="J308" s="4">
        <v>853.02800000000002</v>
      </c>
      <c r="K308" s="4">
        <v>95.046800000000005</v>
      </c>
      <c r="L308" s="4">
        <v>0</v>
      </c>
      <c r="M308" s="4"/>
      <c r="N308" s="3">
        <v>1046.9259</v>
      </c>
      <c r="O308" s="4">
        <v>746.79870000000005</v>
      </c>
      <c r="P308" s="4">
        <v>853.02800000000002</v>
      </c>
      <c r="Q308" s="4">
        <v>95.046800000000005</v>
      </c>
      <c r="R308" s="4">
        <v>0</v>
      </c>
      <c r="S308" s="4"/>
      <c r="T308" s="4">
        <v>1.39</v>
      </c>
      <c r="U308" s="4">
        <v>1.4</v>
      </c>
      <c r="V308" s="4">
        <v>1.45</v>
      </c>
      <c r="W308" s="4">
        <v>3.8</v>
      </c>
      <c r="X308" s="4">
        <v>0</v>
      </c>
      <c r="Y308" s="157"/>
    </row>
    <row r="309" spans="1:25" x14ac:dyDescent="0.35">
      <c r="A309" s="11" t="s">
        <v>20</v>
      </c>
      <c r="B309" s="12">
        <v>10274</v>
      </c>
      <c r="C309" s="12">
        <v>7505</v>
      </c>
      <c r="D309" s="12">
        <v>6333</v>
      </c>
      <c r="E309" s="12">
        <v>1071</v>
      </c>
      <c r="F309" s="11">
        <v>0</v>
      </c>
      <c r="G309" s="11"/>
      <c r="H309" s="13">
        <v>14055.222100000001</v>
      </c>
      <c r="I309" s="13">
        <v>10420.1914</v>
      </c>
      <c r="J309" s="13">
        <v>8909.4701000000005</v>
      </c>
      <c r="K309" s="13">
        <v>1736.0053</v>
      </c>
      <c r="L309" s="11">
        <v>0</v>
      </c>
      <c r="M309" s="11"/>
      <c r="N309" s="13">
        <v>14054.726199999999</v>
      </c>
      <c r="O309" s="13">
        <v>10419.8012</v>
      </c>
      <c r="P309" s="13">
        <v>8908.6023999999998</v>
      </c>
      <c r="Q309" s="13">
        <v>1735.8739</v>
      </c>
      <c r="R309" s="11">
        <v>0</v>
      </c>
      <c r="S309" s="11"/>
      <c r="T309" s="11">
        <v>1.37</v>
      </c>
      <c r="U309" s="11">
        <v>1.39</v>
      </c>
      <c r="V309" s="11">
        <v>1.41</v>
      </c>
      <c r="W309" s="11">
        <v>1.62</v>
      </c>
      <c r="X309" s="11">
        <v>0</v>
      </c>
      <c r="Y309" s="158"/>
    </row>
  </sheetData>
  <mergeCells count="127">
    <mergeCell ref="Z1:Z2"/>
    <mergeCell ref="A295:A296"/>
    <mergeCell ref="C295:D295"/>
    <mergeCell ref="H295:I295"/>
    <mergeCell ref="N295:Q295"/>
    <mergeCell ref="T295:W295"/>
    <mergeCell ref="A276:U276"/>
    <mergeCell ref="A277:U277"/>
    <mergeCell ref="A278:A279"/>
    <mergeCell ref="C278:D278"/>
    <mergeCell ref="H278:I278"/>
    <mergeCell ref="N278:Q278"/>
    <mergeCell ref="T278:W278"/>
    <mergeCell ref="A293:U293"/>
    <mergeCell ref="A294:U294"/>
    <mergeCell ref="A3:A4"/>
    <mergeCell ref="C3:D3"/>
    <mergeCell ref="H3:I3"/>
    <mergeCell ref="A1:U1"/>
    <mergeCell ref="A2:U2"/>
    <mergeCell ref="A35:U35"/>
    <mergeCell ref="A36:U36"/>
    <mergeCell ref="A20:A21"/>
    <mergeCell ref="C20:D20"/>
    <mergeCell ref="H20:I20"/>
    <mergeCell ref="A18:U18"/>
    <mergeCell ref="A19:U19"/>
    <mergeCell ref="N3:Q3"/>
    <mergeCell ref="T3:W3"/>
    <mergeCell ref="N20:Q20"/>
    <mergeCell ref="T20:W20"/>
    <mergeCell ref="A55:A56"/>
    <mergeCell ref="C55:D55"/>
    <mergeCell ref="H55:I55"/>
    <mergeCell ref="A53:U53"/>
    <mergeCell ref="A54:U54"/>
    <mergeCell ref="A37:A38"/>
    <mergeCell ref="C37:D37"/>
    <mergeCell ref="H37:I37"/>
    <mergeCell ref="N37:Q37"/>
    <mergeCell ref="T37:W37"/>
    <mergeCell ref="N55:Q55"/>
    <mergeCell ref="T55:W55"/>
    <mergeCell ref="A88:U88"/>
    <mergeCell ref="A89:U89"/>
    <mergeCell ref="A73:A74"/>
    <mergeCell ref="C73:D73"/>
    <mergeCell ref="H73:I73"/>
    <mergeCell ref="A71:U71"/>
    <mergeCell ref="A72:U72"/>
    <mergeCell ref="N73:Q73"/>
    <mergeCell ref="T73:W73"/>
    <mergeCell ref="A107:A108"/>
    <mergeCell ref="C107:D107"/>
    <mergeCell ref="H107:I107"/>
    <mergeCell ref="A105:U105"/>
    <mergeCell ref="A106:U106"/>
    <mergeCell ref="A90:A91"/>
    <mergeCell ref="C90:D90"/>
    <mergeCell ref="H90:I90"/>
    <mergeCell ref="N90:Q90"/>
    <mergeCell ref="T90:W90"/>
    <mergeCell ref="N107:Q107"/>
    <mergeCell ref="T107:W107"/>
    <mergeCell ref="A140:U140"/>
    <mergeCell ref="A141:U141"/>
    <mergeCell ref="A124:A125"/>
    <mergeCell ref="C124:D124"/>
    <mergeCell ref="H124:I124"/>
    <mergeCell ref="A122:U122"/>
    <mergeCell ref="A123:U123"/>
    <mergeCell ref="N124:Q124"/>
    <mergeCell ref="T124:W124"/>
    <mergeCell ref="A159:A160"/>
    <mergeCell ref="C159:D159"/>
    <mergeCell ref="H159:I159"/>
    <mergeCell ref="A157:U157"/>
    <mergeCell ref="A158:U158"/>
    <mergeCell ref="A142:A143"/>
    <mergeCell ref="C142:D142"/>
    <mergeCell ref="H142:I142"/>
    <mergeCell ref="N142:Q142"/>
    <mergeCell ref="T142:W142"/>
    <mergeCell ref="N159:Q159"/>
    <mergeCell ref="T159:W159"/>
    <mergeCell ref="A191:U191"/>
    <mergeCell ref="A192:U192"/>
    <mergeCell ref="A176:A177"/>
    <mergeCell ref="C176:D176"/>
    <mergeCell ref="H176:I176"/>
    <mergeCell ref="A174:U174"/>
    <mergeCell ref="A175:U175"/>
    <mergeCell ref="N176:Q176"/>
    <mergeCell ref="T176:W176"/>
    <mergeCell ref="A210:A211"/>
    <mergeCell ref="C210:D210"/>
    <mergeCell ref="H210:I210"/>
    <mergeCell ref="A208:U208"/>
    <mergeCell ref="A209:U209"/>
    <mergeCell ref="A193:A194"/>
    <mergeCell ref="C193:D193"/>
    <mergeCell ref="H193:I193"/>
    <mergeCell ref="N193:Q193"/>
    <mergeCell ref="T193:W193"/>
    <mergeCell ref="N210:Q210"/>
    <mergeCell ref="T210:W210"/>
    <mergeCell ref="A242:U242"/>
    <mergeCell ref="A243:U243"/>
    <mergeCell ref="A227:A228"/>
    <mergeCell ref="C227:D227"/>
    <mergeCell ref="H227:I227"/>
    <mergeCell ref="A225:U225"/>
    <mergeCell ref="A226:U226"/>
    <mergeCell ref="N227:Q227"/>
    <mergeCell ref="T227:W227"/>
    <mergeCell ref="A261:A262"/>
    <mergeCell ref="C261:D261"/>
    <mergeCell ref="H261:I261"/>
    <mergeCell ref="A259:U259"/>
    <mergeCell ref="A260:U260"/>
    <mergeCell ref="A244:A245"/>
    <mergeCell ref="C244:D244"/>
    <mergeCell ref="H244:I244"/>
    <mergeCell ref="N244:Q244"/>
    <mergeCell ref="T244:W244"/>
    <mergeCell ref="N261:Q261"/>
    <mergeCell ref="T261:W26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5" sqref="H5:I17"/>
    </sheetView>
  </sheetViews>
  <sheetFormatPr defaultRowHeight="22.5" x14ac:dyDescent="0.35"/>
  <sheetData>
    <row r="1" spans="1:9" ht="22.5" customHeight="1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22.5" customHeight="1" x14ac:dyDescent="0.35">
      <c r="A2" s="188" t="s">
        <v>33</v>
      </c>
      <c r="B2" s="188"/>
      <c r="C2" s="188"/>
      <c r="D2" s="188"/>
      <c r="E2" s="188"/>
      <c r="F2" s="188"/>
      <c r="G2" s="188"/>
      <c r="H2" s="188"/>
      <c r="I2" s="188"/>
    </row>
    <row r="3" spans="1:9" ht="23.25" customHeight="1" thickBot="1" x14ac:dyDescent="0.4">
      <c r="A3" s="186" t="s">
        <v>2</v>
      </c>
      <c r="B3" s="187" t="s">
        <v>3</v>
      </c>
      <c r="C3" s="187"/>
      <c r="D3" s="187" t="s">
        <v>4</v>
      </c>
      <c r="E3" s="187"/>
      <c r="F3" s="187" t="s">
        <v>5</v>
      </c>
      <c r="G3" s="187"/>
      <c r="H3" s="228" t="s">
        <v>6</v>
      </c>
      <c r="I3" s="228"/>
    </row>
    <row r="4" spans="1:9" ht="24" thickTop="1" thickBot="1" x14ac:dyDescent="0.4">
      <c r="A4" s="187"/>
      <c r="B4" s="9">
        <v>2561</v>
      </c>
      <c r="C4" s="9">
        <v>2562</v>
      </c>
      <c r="D4" s="9">
        <v>2561</v>
      </c>
      <c r="E4" s="9">
        <v>2562</v>
      </c>
      <c r="F4" s="9">
        <v>2561</v>
      </c>
      <c r="G4" s="9">
        <v>2562</v>
      </c>
      <c r="H4" s="10">
        <v>2561</v>
      </c>
      <c r="I4" s="10">
        <v>2562</v>
      </c>
    </row>
    <row r="5" spans="1:9" ht="24" thickTop="1" thickBot="1" x14ac:dyDescent="0.4">
      <c r="A5" s="5" t="s">
        <v>7</v>
      </c>
      <c r="B5" s="8">
        <v>86</v>
      </c>
      <c r="C5" s="8">
        <v>76</v>
      </c>
      <c r="D5" s="8">
        <v>59.591900000000003</v>
      </c>
      <c r="E5" s="8">
        <v>59.225200000000001</v>
      </c>
      <c r="F5" s="8">
        <v>59.3904</v>
      </c>
      <c r="G5" s="8">
        <v>60.136800000000001</v>
      </c>
      <c r="H5" s="8">
        <v>0.69</v>
      </c>
      <c r="I5" s="8">
        <v>0.78</v>
      </c>
    </row>
    <row r="6" spans="1:9" ht="23.25" thickBot="1" x14ac:dyDescent="0.4">
      <c r="A6" s="1" t="s">
        <v>8</v>
      </c>
      <c r="B6" s="4">
        <v>79</v>
      </c>
      <c r="C6" s="4">
        <v>66</v>
      </c>
      <c r="D6" s="4">
        <v>49.915799999999997</v>
      </c>
      <c r="E6" s="4">
        <v>41.2331</v>
      </c>
      <c r="F6" s="4">
        <v>49.6815</v>
      </c>
      <c r="G6" s="4">
        <v>41.727600000000002</v>
      </c>
      <c r="H6" s="4">
        <v>0.63</v>
      </c>
      <c r="I6" s="4">
        <v>0.62</v>
      </c>
    </row>
    <row r="7" spans="1:9" ht="23.25" thickBot="1" x14ac:dyDescent="0.4">
      <c r="A7" s="5" t="s">
        <v>9</v>
      </c>
      <c r="B7" s="8">
        <v>76</v>
      </c>
      <c r="C7" s="8">
        <v>79</v>
      </c>
      <c r="D7" s="8">
        <v>72.440299999999993</v>
      </c>
      <c r="E7" s="8">
        <v>48.115499999999997</v>
      </c>
      <c r="F7" s="8">
        <v>73.030900000000003</v>
      </c>
      <c r="G7" s="8">
        <v>48.104599999999998</v>
      </c>
      <c r="H7" s="8">
        <v>0.95</v>
      </c>
      <c r="I7" s="8">
        <v>0.61</v>
      </c>
    </row>
    <row r="8" spans="1:9" ht="23.25" thickBot="1" x14ac:dyDescent="0.4">
      <c r="A8" s="1" t="s">
        <v>10</v>
      </c>
      <c r="B8" s="4">
        <v>96</v>
      </c>
      <c r="C8" s="4">
        <v>69</v>
      </c>
      <c r="D8" s="4">
        <v>64.883399999999995</v>
      </c>
      <c r="E8" s="4">
        <v>48.985900000000001</v>
      </c>
      <c r="F8" s="4">
        <v>64.298100000000005</v>
      </c>
      <c r="G8" s="4">
        <v>50.225299999999997</v>
      </c>
      <c r="H8" s="4">
        <v>0.68</v>
      </c>
      <c r="I8" s="4">
        <v>0.71</v>
      </c>
    </row>
    <row r="9" spans="1:9" ht="23.25" thickBot="1" x14ac:dyDescent="0.4">
      <c r="A9" s="5" t="s">
        <v>11</v>
      </c>
      <c r="B9" s="8">
        <v>61</v>
      </c>
      <c r="C9" s="8">
        <v>52</v>
      </c>
      <c r="D9" s="8">
        <v>52.976300000000002</v>
      </c>
      <c r="E9" s="8">
        <v>35.475299999999997</v>
      </c>
      <c r="F9" s="8">
        <v>52.977800000000002</v>
      </c>
      <c r="G9" s="8">
        <v>35.129899999999999</v>
      </c>
      <c r="H9" s="8">
        <v>0.87</v>
      </c>
      <c r="I9" s="8">
        <v>0.68</v>
      </c>
    </row>
    <row r="10" spans="1:9" ht="23.25" thickBot="1" x14ac:dyDescent="0.4">
      <c r="A10" s="1" t="s">
        <v>12</v>
      </c>
      <c r="B10" s="4">
        <v>64</v>
      </c>
      <c r="C10" s="4">
        <v>79</v>
      </c>
      <c r="D10" s="4">
        <v>51.2288</v>
      </c>
      <c r="E10" s="4">
        <v>59.0122</v>
      </c>
      <c r="F10" s="4">
        <v>51.189300000000003</v>
      </c>
      <c r="G10" s="4">
        <v>59.070099999999996</v>
      </c>
      <c r="H10" s="4">
        <v>0.8</v>
      </c>
      <c r="I10" s="4">
        <v>0.75</v>
      </c>
    </row>
    <row r="11" spans="1:9" ht="23.25" thickBot="1" x14ac:dyDescent="0.4">
      <c r="A11" s="5" t="s">
        <v>13</v>
      </c>
      <c r="B11" s="8">
        <v>55</v>
      </c>
      <c r="C11" s="8">
        <v>75</v>
      </c>
      <c r="D11" s="8">
        <v>35.927799999999998</v>
      </c>
      <c r="E11" s="8">
        <v>46.5398</v>
      </c>
      <c r="F11" s="8">
        <v>35.820300000000003</v>
      </c>
      <c r="G11" s="8">
        <v>47.128399999999999</v>
      </c>
      <c r="H11" s="8">
        <v>0.65</v>
      </c>
      <c r="I11" s="8">
        <v>0.62</v>
      </c>
    </row>
    <row r="12" spans="1:9" ht="23.25" thickBot="1" x14ac:dyDescent="0.4">
      <c r="A12" s="1" t="s">
        <v>14</v>
      </c>
      <c r="B12" s="4">
        <v>60</v>
      </c>
      <c r="C12" s="4">
        <v>52</v>
      </c>
      <c r="D12" s="4">
        <v>42.117699999999999</v>
      </c>
      <c r="E12" s="4">
        <v>35.797499999999999</v>
      </c>
      <c r="F12" s="4">
        <v>44.066699999999997</v>
      </c>
      <c r="G12" s="4">
        <v>36.028100000000002</v>
      </c>
      <c r="H12" s="4">
        <v>0.7</v>
      </c>
      <c r="I12" s="4">
        <v>0.69</v>
      </c>
    </row>
    <row r="13" spans="1:9" ht="23.25" thickBot="1" x14ac:dyDescent="0.4">
      <c r="A13" s="5" t="s">
        <v>15</v>
      </c>
      <c r="B13" s="8">
        <v>60</v>
      </c>
      <c r="C13" s="8">
        <v>64</v>
      </c>
      <c r="D13" s="8">
        <v>40.740699999999997</v>
      </c>
      <c r="E13" s="8">
        <v>37.848300000000002</v>
      </c>
      <c r="F13" s="8">
        <v>42.8078</v>
      </c>
      <c r="G13" s="8">
        <v>37.932600000000001</v>
      </c>
      <c r="H13" s="8">
        <v>0.68</v>
      </c>
      <c r="I13" s="8">
        <v>0.59</v>
      </c>
    </row>
    <row r="14" spans="1:9" ht="23.25" thickBot="1" x14ac:dyDescent="0.4">
      <c r="A14" s="1" t="s">
        <v>16</v>
      </c>
      <c r="B14" s="4">
        <v>66</v>
      </c>
      <c r="C14" s="4">
        <v>43</v>
      </c>
      <c r="D14" s="4">
        <v>38.267899999999997</v>
      </c>
      <c r="E14" s="4">
        <v>26.61</v>
      </c>
      <c r="F14" s="4">
        <v>38.2483</v>
      </c>
      <c r="G14" s="4">
        <v>28.520900000000001</v>
      </c>
      <c r="H14" s="4">
        <v>0.57999999999999996</v>
      </c>
      <c r="I14" s="4">
        <v>0.62</v>
      </c>
    </row>
    <row r="15" spans="1:9" ht="23.25" thickBot="1" x14ac:dyDescent="0.4">
      <c r="A15" s="5" t="s">
        <v>17</v>
      </c>
      <c r="B15" s="8">
        <v>73</v>
      </c>
      <c r="C15" s="8">
        <v>36</v>
      </c>
      <c r="D15" s="8">
        <v>53.928100000000001</v>
      </c>
      <c r="E15" s="8">
        <v>24.575099999999999</v>
      </c>
      <c r="F15" s="8">
        <v>54.5642</v>
      </c>
      <c r="G15" s="8">
        <v>24.784400000000002</v>
      </c>
      <c r="H15" s="8">
        <v>0.74</v>
      </c>
      <c r="I15" s="8">
        <v>0.68</v>
      </c>
    </row>
    <row r="16" spans="1:9" ht="23.25" thickBot="1" x14ac:dyDescent="0.4">
      <c r="A16" s="1" t="s">
        <v>18</v>
      </c>
      <c r="B16" s="4">
        <v>68</v>
      </c>
      <c r="C16" s="4">
        <v>49</v>
      </c>
      <c r="D16" s="4">
        <v>38.594900000000003</v>
      </c>
      <c r="E16" s="4">
        <v>31.851700000000001</v>
      </c>
      <c r="F16" s="4">
        <v>38.415799999999997</v>
      </c>
      <c r="G16" s="4">
        <v>35.644300000000001</v>
      </c>
      <c r="H16" s="4">
        <v>0.56999999999999995</v>
      </c>
      <c r="I16" s="4">
        <v>0.65</v>
      </c>
    </row>
    <row r="17" spans="1:9" x14ac:dyDescent="0.35">
      <c r="A17" s="11" t="s">
        <v>20</v>
      </c>
      <c r="B17" s="11">
        <v>844</v>
      </c>
      <c r="C17" s="11">
        <v>740</v>
      </c>
      <c r="D17" s="11">
        <v>600.61360000000002</v>
      </c>
      <c r="E17" s="11">
        <v>495.26960000000003</v>
      </c>
      <c r="F17" s="11">
        <v>604.49109999999996</v>
      </c>
      <c r="G17" s="11">
        <v>504.43299999999999</v>
      </c>
      <c r="H17" s="11">
        <v>0.71</v>
      </c>
      <c r="I17" s="11">
        <v>0.67</v>
      </c>
    </row>
    <row r="18" spans="1:9" ht="22.5" customHeight="1" x14ac:dyDescent="0.35"/>
  </sheetData>
  <mergeCells count="7">
    <mergeCell ref="A1:I1"/>
    <mergeCell ref="A2:I2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</vt:i4>
      </vt:variant>
    </vt:vector>
  </HeadingPairs>
  <TitlesOfParts>
    <vt:vector size="17" baseType="lpstr">
      <vt:lpstr>หน่วยบริการ</vt:lpstr>
      <vt:lpstr>จ57</vt:lpstr>
      <vt:lpstr>จ58</vt:lpstr>
      <vt:lpstr>จ59</vt:lpstr>
      <vt:lpstr>จ60</vt:lpstr>
      <vt:lpstr>จ61</vt:lpstr>
      <vt:lpstr>จ62</vt:lpstr>
      <vt:lpstr>dataอยุธยา</vt:lpstr>
      <vt:lpstr>Sheet1</vt:lpstr>
      <vt:lpstr>อยุธยา2</vt:lpstr>
      <vt:lpstr>จังหวัด</vt:lpstr>
      <vt:lpstr>รวมทั้งปี</vt:lpstr>
      <vt:lpstr>เขต4 ใน-นอก</vt:lpstr>
      <vt:lpstr>เขต4</vt:lpstr>
      <vt:lpstr>วิเคราะห์รายงาน</vt:lpstr>
      <vt:lpstr>นำเสนอกวป</vt:lpstr>
      <vt:lpstr>หน่วยบริการ!Print_Titles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2017-03-17T02:55:51Z</cp:lastPrinted>
  <dcterms:created xsi:type="dcterms:W3CDTF">2016-05-10T02:14:43Z</dcterms:created>
  <dcterms:modified xsi:type="dcterms:W3CDTF">2020-05-26T04:23:49Z</dcterms:modified>
</cp:coreProperties>
</file>